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рифы" sheetId="1" r:id="rId1"/>
    <sheet name="Самосвалы" sheetId="2" r:id="rId2"/>
    <sheet name="Автобетоносмесители" sheetId="3" r:id="rId3"/>
    <sheet name="Полуприцепы, бортовые" sheetId="4" r:id="rId4"/>
    <sheet name="Автокраны" sheetId="5" r:id="rId5"/>
    <sheet name="Погрузчики" sheetId="6" r:id="rId6"/>
    <sheet name="Экскаваторы" sheetId="7" r:id="rId7"/>
    <sheet name="Бульдозеры" sheetId="8" r:id="rId8"/>
    <sheet name="Мотокатки, компрессор" sheetId="9" r:id="rId9"/>
    <sheet name="Прочая техника" sheetId="10" r:id="rId10"/>
  </sheets>
  <definedNames/>
  <calcPr fullCalcOnLoad="1"/>
</workbook>
</file>

<file path=xl/sharedStrings.xml><?xml version="1.0" encoding="utf-8"?>
<sst xmlns="http://schemas.openxmlformats.org/spreadsheetml/2006/main" count="458" uniqueCount="135">
  <si>
    <t xml:space="preserve">ПРОТОКОЛ СОГЛАСОВАНИЯ ДОГОВОРНЫХ ЦЕН </t>
  </si>
  <si>
    <t xml:space="preserve"> НА УСЛУГИ   АВТОТРАНСПОРТА И МЕХАНИЗМОВ</t>
  </si>
  <si>
    <t xml:space="preserve"> ООО «РЕСУРС АВТО»</t>
  </si>
  <si>
    <t>с  01 мая 2014 года.</t>
  </si>
  <si>
    <t>№</t>
  </si>
  <si>
    <t xml:space="preserve">Марка
а/м
</t>
  </si>
  <si>
    <t xml:space="preserve">Характеристика
а/м,
грузоподъемность
тонн
</t>
  </si>
  <si>
    <t xml:space="preserve">Норм.
пробег
за 1 АД
км
</t>
  </si>
  <si>
    <t>Тариф
за 1 а/ ч.
Работы</t>
  </si>
  <si>
    <t xml:space="preserve">Время
в
наря-де
час.
</t>
  </si>
  <si>
    <t xml:space="preserve">Тариф
за 8 часов
рабо-ты
</t>
  </si>
  <si>
    <t xml:space="preserve">Тариф
за 1 км
пере-пробега 
</t>
  </si>
  <si>
    <t>Стоимость м/смены
с НДС</t>
  </si>
  <si>
    <t>пробег</t>
  </si>
  <si>
    <t>за 1 а/ ч.</t>
  </si>
  <si>
    <t>в</t>
  </si>
  <si>
    <t>за 8 часов</t>
  </si>
  <si>
    <t>за 1 км</t>
  </si>
  <si>
    <t>с НДС</t>
  </si>
  <si>
    <t>за 1 АД</t>
  </si>
  <si>
    <t>работы</t>
  </si>
  <si>
    <t>наря-де</t>
  </si>
  <si>
    <t>рабо-ты</t>
  </si>
  <si>
    <t xml:space="preserve">пере-пробега </t>
  </si>
  <si>
    <t>км</t>
  </si>
  <si>
    <t>час.</t>
  </si>
  <si>
    <t>Самосвалы</t>
  </si>
  <si>
    <t>МАЗ-5551</t>
  </si>
  <si>
    <t>самосвал 10 т</t>
  </si>
  <si>
    <t>КАМАЗ-55111</t>
  </si>
  <si>
    <t>самосвал 10-13 т</t>
  </si>
  <si>
    <t>МАЗ-5516</t>
  </si>
  <si>
    <t>самосвал 20 т</t>
  </si>
  <si>
    <t>КАМАЗ 65115</t>
  </si>
  <si>
    <t>самосвал 15 т.</t>
  </si>
  <si>
    <t>КАМАЗ-65115 с прицепом</t>
  </si>
  <si>
    <t>прицеп самосвальный -    10 тонн.</t>
  </si>
  <si>
    <t>Mercedes-Benz Actros 4141К</t>
  </si>
  <si>
    <t>самосвал 33 т.</t>
  </si>
  <si>
    <t>Scania  P 380</t>
  </si>
  <si>
    <t>самосвал 32 т.</t>
  </si>
  <si>
    <t>FAW 3252</t>
  </si>
  <si>
    <t>Самосвал 22 т.</t>
  </si>
  <si>
    <t>МАЗ 6430А9 ТОНАР</t>
  </si>
  <si>
    <t>Прицеп самосвальный – 36 тонн (27 м3)</t>
  </si>
  <si>
    <t>Автобетоносмесители</t>
  </si>
  <si>
    <t>МАЗ-69364S</t>
  </si>
  <si>
    <r>
      <t>АБС 9 м</t>
    </r>
    <r>
      <rPr>
        <sz val="10"/>
        <color indexed="8"/>
        <rFont val="Arial"/>
        <family val="2"/>
      </rPr>
      <t>³</t>
    </r>
  </si>
  <si>
    <t>МАЗ-69361-С</t>
  </si>
  <si>
    <r>
      <t>АБС 7 м</t>
    </r>
    <r>
      <rPr>
        <vertAlign val="superscript"/>
        <sz val="10"/>
        <color indexed="8"/>
        <rFont val="Times New Roman"/>
        <family val="1"/>
      </rPr>
      <t>3</t>
    </r>
  </si>
  <si>
    <t>Панелевозы</t>
  </si>
  <si>
    <t>МАЗ- /54329/54323 КАМАЗ 5410/54112/54115R, МАЗ 6430А9</t>
  </si>
  <si>
    <t>панелевоз 12-14 т</t>
  </si>
  <si>
    <t>Полуприцепы, бортовые</t>
  </si>
  <si>
    <t xml:space="preserve">МАЗ-64229/642205                      с п/пр.  99390А </t>
  </si>
  <si>
    <t>площадка  38т</t>
  </si>
  <si>
    <t>МАЗ 6430А9 с п/пр. МАЗ 975800 – 13,6 м</t>
  </si>
  <si>
    <t>Бортовой 20т</t>
  </si>
  <si>
    <t>МАЗ-64229/642205</t>
  </si>
  <si>
    <t>КАМАЗ-54115R, КАМАЗ 65116</t>
  </si>
  <si>
    <t xml:space="preserve">с п/пр. 12 м - 13.6 м                   </t>
  </si>
  <si>
    <t>МАЗ-/54329/543205</t>
  </si>
  <si>
    <t>Бортовой 20 т</t>
  </si>
  <si>
    <t>КАМАЗ-54115R, КАМАЗ 65116 п/пр</t>
  </si>
  <si>
    <t>КАМАЗ-53215 с пр.СЗАП-8357</t>
  </si>
  <si>
    <t>Бортовой 21т.</t>
  </si>
  <si>
    <t>КАМАЗ-53212</t>
  </si>
  <si>
    <t xml:space="preserve">Бортовой 10 т </t>
  </si>
  <si>
    <t>КАМАЗ-53215</t>
  </si>
  <si>
    <t>Бортовой 11 т</t>
  </si>
  <si>
    <t>МАЗ 437041</t>
  </si>
  <si>
    <t>Бортовой 5 т</t>
  </si>
  <si>
    <t>Автокраны</t>
  </si>
  <si>
    <t>Автокран КС-45717А-1Р</t>
  </si>
  <si>
    <t>25 т/30,7 м</t>
  </si>
  <si>
    <t>Автокран КТА-25</t>
  </si>
  <si>
    <t>25 т/ 22 м</t>
  </si>
  <si>
    <t>Погрузчики на пневмоходу</t>
  </si>
  <si>
    <t>ТО-18Б</t>
  </si>
  <si>
    <t>3 т</t>
  </si>
  <si>
    <t>Амкодор 333 А</t>
  </si>
  <si>
    <t>3,4 т/ 1,5 м3</t>
  </si>
  <si>
    <t>Экскаваторы</t>
  </si>
  <si>
    <t>Экскаватор-погрузчик LB 115, VOLVO BL-71</t>
  </si>
  <si>
    <t>0,2 / 1.5 м3</t>
  </si>
  <si>
    <t>Экскаватор Hyundai R160LC-7</t>
  </si>
  <si>
    <t>0.89 м3</t>
  </si>
  <si>
    <t>Эксковатор-погрузчик VOLVO ВL-71 с гидромолотом</t>
  </si>
  <si>
    <t>0,2/1.5 м3 гидромолот</t>
  </si>
  <si>
    <t>Экскаватор VOLVO ЕС -160 В</t>
  </si>
  <si>
    <t>0,83 м3</t>
  </si>
  <si>
    <t>Хитачи EX 200</t>
  </si>
  <si>
    <t>0,8 м3</t>
  </si>
  <si>
    <t>Хитачи ZX 225</t>
  </si>
  <si>
    <t>Хитачи ZX 180W</t>
  </si>
  <si>
    <t>0,85 м3</t>
  </si>
  <si>
    <t>гидромолот F-19</t>
  </si>
  <si>
    <t>с гидромолотом</t>
  </si>
  <si>
    <t>ТАТРА УДС-114</t>
  </si>
  <si>
    <t>Планировщик</t>
  </si>
  <si>
    <t>Бульдозеры</t>
  </si>
  <si>
    <t>Дреста ТД-10</t>
  </si>
  <si>
    <t>111,5 л.с.</t>
  </si>
  <si>
    <t>Четра Т-9</t>
  </si>
  <si>
    <t>150 л.с.</t>
  </si>
  <si>
    <t>Т-130; Т-170</t>
  </si>
  <si>
    <t>160 л.с.</t>
  </si>
  <si>
    <t>Каток ДУ-47-1</t>
  </si>
  <si>
    <t>75 л.с.</t>
  </si>
  <si>
    <t>Мотокатки, компрессор</t>
  </si>
  <si>
    <t>Компрессор ПКСД-5,25</t>
  </si>
  <si>
    <t>Автокомпрессор НВ8/10</t>
  </si>
  <si>
    <t>180 л.с.</t>
  </si>
  <si>
    <t>Прочая техника</t>
  </si>
  <si>
    <t>ГАЗ 32213, ГАЗ 330232</t>
  </si>
  <si>
    <t>78,5 л.с.</t>
  </si>
  <si>
    <t>МУП-351 ГР-03</t>
  </si>
  <si>
    <t>59,6 л.с.</t>
  </si>
  <si>
    <t>QAS-250 (Дизельная электростанция)</t>
  </si>
  <si>
    <t>250 КвА</t>
  </si>
  <si>
    <t>Примечание:</t>
  </si>
  <si>
    <t>1. Расчеты за услуги автотранспорта и механизмов производятся за 1 а/д работ автомашин (не менее 8 часов, включая подачу – возврат). Время подачи – возврата рассчитывается исходя из среднетехнической нормативной скорости передвижения, а/м – 30 км/ч и 22 км/ч при осуществлении перебазировки.</t>
  </si>
  <si>
    <t>2. При эксплуатации автомобилей и механизмов в выходные (праздничные) дни оплата за а/д производится с К-1,2.</t>
  </si>
  <si>
    <t>3. Стоимость дополнительных затрат, не вошедших в тариф, связанных с приобретением пропусков и сопровождением перевозки, оплачивается Заказчиком отдельно.</t>
  </si>
  <si>
    <t>4. При превышении автомобилями нормативного пробега Заказчик оплачивает дополнительно за каждый километр пробега на основании расценки.</t>
  </si>
  <si>
    <t xml:space="preserve">Тариф
за 1 а/ ч.
работы
</t>
  </si>
  <si>
    <t xml:space="preserve">Стоимость м/смены
с НДС
</t>
  </si>
  <si>
    <t xml:space="preserve">Марка
а/м
Марка
а/м
</t>
  </si>
  <si>
    <t xml:space="preserve">Характеристика
а/м,
грузоподъемность
тонн
Характеристика
а/м,
грузоподъемность
тонн
</t>
  </si>
  <si>
    <t xml:space="preserve">Норм.
пробег
за 1 АД
км
Норм.
пробег
за 1 АД
км
</t>
  </si>
  <si>
    <t xml:space="preserve">Тариф
за 1 а/ ч.
работы
Тариф
за 1 а/ ч.
работы
</t>
  </si>
  <si>
    <t xml:space="preserve">Время
в
наря-де
час.
Время
в
наря-де
час.
</t>
  </si>
  <si>
    <t xml:space="preserve">Тариф
за 8 часов
рабо-ты
Тариф
за 8 часов
рабо-ты
</t>
  </si>
  <si>
    <t xml:space="preserve">Тариф
за 1 км
пере-пробега 
Тариф
за 1 км
пере-пробега 
</t>
  </si>
  <si>
    <t xml:space="preserve">Стоимость м/смены
с НДС
Стоимость м/смены
с НДС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</si>
</sst>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Border="1" applyAlignment="1">
      <alignment horizontal="right" wrapText="1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top" wrapText="1"/>
      <protection/>
    </xf>
    <xf numFmtId="164" fontId="2" fillId="0" borderId="1" xfId="20" applyFont="1" applyBorder="1" applyAlignment="1">
      <alignment horizontal="center" vertical="top" wrapText="1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vertical="top" wrapText="1"/>
      <protection/>
    </xf>
    <xf numFmtId="164" fontId="4" fillId="0" borderId="1" xfId="20" applyFont="1" applyBorder="1" applyAlignment="1">
      <alignment horizontal="center" vertical="top" wrapText="1"/>
      <protection/>
    </xf>
    <xf numFmtId="166" fontId="4" fillId="0" borderId="1" xfId="20" applyNumberFormat="1" applyFont="1" applyBorder="1" applyAlignment="1">
      <alignment horizontal="center" vertical="top" wrapText="1"/>
      <protection/>
    </xf>
    <xf numFmtId="167" fontId="4" fillId="0" borderId="1" xfId="20" applyNumberFormat="1" applyFont="1" applyBorder="1" applyAlignment="1">
      <alignment horizontal="center" vertical="top" wrapText="1"/>
      <protection/>
    </xf>
    <xf numFmtId="164" fontId="4" fillId="0" borderId="0" xfId="20" applyFont="1" applyBorder="1" applyAlignment="1">
      <alignment horizontal="center" vertical="top" wrapText="1"/>
      <protection/>
    </xf>
    <xf numFmtId="167" fontId="1" fillId="0" borderId="0" xfId="20" applyNumberFormat="1">
      <alignment/>
      <protection/>
    </xf>
    <xf numFmtId="164" fontId="4" fillId="0" borderId="2" xfId="20" applyFont="1" applyBorder="1" applyAlignment="1">
      <alignment horizontal="center" wrapText="1"/>
      <protection/>
    </xf>
    <xf numFmtId="164" fontId="1" fillId="0" borderId="0" xfId="20" applyBorder="1">
      <alignment/>
      <protection/>
    </xf>
    <xf numFmtId="166" fontId="4" fillId="0" borderId="3" xfId="20" applyNumberFormat="1" applyFont="1" applyBorder="1" applyAlignment="1">
      <alignment horizontal="center" vertical="top" wrapText="1"/>
      <protection/>
    </xf>
    <xf numFmtId="167" fontId="4" fillId="0" borderId="3" xfId="20" applyNumberFormat="1" applyFont="1" applyBorder="1" applyAlignment="1">
      <alignment horizontal="center" vertical="top" wrapText="1"/>
      <protection/>
    </xf>
    <xf numFmtId="164" fontId="4" fillId="0" borderId="3" xfId="20" applyFont="1" applyBorder="1" applyAlignment="1">
      <alignment vertical="top" wrapText="1"/>
      <protection/>
    </xf>
    <xf numFmtId="164" fontId="4" fillId="0" borderId="4" xfId="20" applyFont="1" applyBorder="1" applyAlignment="1">
      <alignment vertical="top" wrapText="1"/>
      <protection/>
    </xf>
    <xf numFmtId="164" fontId="4" fillId="0" borderId="2" xfId="20" applyFont="1" applyBorder="1" applyAlignment="1">
      <alignment vertical="top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4" fillId="0" borderId="5" xfId="20" applyFont="1" applyBorder="1" applyAlignment="1">
      <alignment horizontal="center" vertical="top" wrapText="1"/>
      <protection/>
    </xf>
    <xf numFmtId="164" fontId="4" fillId="0" borderId="6" xfId="20" applyFont="1" applyBorder="1" applyAlignment="1">
      <alignment horizontal="center" vertical="top" wrapText="1"/>
      <protection/>
    </xf>
    <xf numFmtId="164" fontId="4" fillId="0" borderId="2" xfId="20" applyFont="1" applyBorder="1" applyAlignment="1">
      <alignment horizontal="center" vertical="top" wrapText="1"/>
      <protection/>
    </xf>
    <xf numFmtId="166" fontId="4" fillId="0" borderId="2" xfId="20" applyNumberFormat="1" applyFont="1" applyBorder="1" applyAlignment="1">
      <alignment horizontal="center" vertical="top" wrapText="1"/>
      <protection/>
    </xf>
    <xf numFmtId="167" fontId="4" fillId="0" borderId="2" xfId="20" applyNumberFormat="1" applyFont="1" applyBorder="1" applyAlignment="1">
      <alignment horizontal="center" vertical="top" wrapText="1"/>
      <protection/>
    </xf>
    <xf numFmtId="164" fontId="4" fillId="0" borderId="1" xfId="20" applyNumberFormat="1" applyFont="1" applyBorder="1" applyAlignment="1">
      <alignment horizontal="center" vertical="top" wrapText="1"/>
      <protection/>
    </xf>
    <xf numFmtId="164" fontId="4" fillId="0" borderId="1" xfId="20" applyFont="1" applyBorder="1" applyAlignment="1">
      <alignment horizontal="left" vertical="top" wrapText="1"/>
      <protection/>
    </xf>
    <xf numFmtId="164" fontId="4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4" fontId="4" fillId="0" borderId="0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Border="1" applyAlignment="1">
      <alignment horizontal="left" wrapText="1"/>
      <protection/>
    </xf>
    <xf numFmtId="164" fontId="3" fillId="0" borderId="0" xfId="20" applyFont="1" applyAlignment="1">
      <alignment horizontal="justify"/>
      <protection/>
    </xf>
    <xf numFmtId="164" fontId="7" fillId="0" borderId="0" xfId="20" applyFont="1" applyBorder="1" applyAlignment="1">
      <alignment horizontal="left" wrapText="1"/>
      <protection/>
    </xf>
    <xf numFmtId="164" fontId="7" fillId="0" borderId="0" xfId="20" applyFont="1" applyAlignment="1">
      <alignment horizontal="justify"/>
      <protection/>
    </xf>
    <xf numFmtId="164" fontId="8" fillId="0" borderId="0" xfId="20" applyFont="1">
      <alignment/>
      <protection/>
    </xf>
    <xf numFmtId="164" fontId="9" fillId="0" borderId="0" xfId="20" applyFont="1" applyAlignment="1">
      <alignment/>
      <protection/>
    </xf>
    <xf numFmtId="164" fontId="9" fillId="0" borderId="0" xfId="20" applyFont="1">
      <alignment/>
      <protection/>
    </xf>
    <xf numFmtId="164" fontId="9" fillId="0" borderId="0" xfId="20" applyFont="1" applyAlignment="1">
      <alignment horizontal="justify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workbookViewId="0" topLeftCell="A17">
      <selection activeCell="D25" sqref="D25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8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5.75" customHeight="1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7" ht="15.75" customHeight="1">
      <c r="A13" s="8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ht="15.75" customHeight="1">
      <c r="A14" s="9">
        <v>1</v>
      </c>
      <c r="B14" s="10" t="s">
        <v>27</v>
      </c>
      <c r="C14" s="10"/>
      <c r="D14" s="11" t="s">
        <v>28</v>
      </c>
      <c r="E14" s="11"/>
      <c r="F14" s="11">
        <v>160</v>
      </c>
      <c r="G14" s="11"/>
      <c r="H14" s="12">
        <f>ROUND(589*1.05,0)</f>
        <v>618</v>
      </c>
      <c r="I14" s="12"/>
      <c r="J14" s="11">
        <v>8</v>
      </c>
      <c r="K14" s="11"/>
      <c r="L14" s="12">
        <f>H14*J14</f>
        <v>4944</v>
      </c>
      <c r="M14" s="12"/>
      <c r="N14" s="13">
        <f>L14/F14</f>
        <v>30.9</v>
      </c>
      <c r="O14" s="13"/>
      <c r="P14" s="13">
        <f>L14*1.18</f>
        <v>5833.92</v>
      </c>
      <c r="Q14" s="13"/>
      <c r="R14" s="14"/>
      <c r="S14" s="15"/>
    </row>
    <row r="15" spans="1:19" ht="15.75" customHeight="1">
      <c r="A15" s="16">
        <v>2</v>
      </c>
      <c r="B15" s="10" t="s">
        <v>29</v>
      </c>
      <c r="C15" s="10"/>
      <c r="D15" s="11" t="s">
        <v>30</v>
      </c>
      <c r="E15" s="11"/>
      <c r="F15" s="11">
        <v>160</v>
      </c>
      <c r="G15" s="11"/>
      <c r="H15" s="12">
        <f>ROUND(681*1.05,0)</f>
        <v>715</v>
      </c>
      <c r="I15" s="12"/>
      <c r="J15" s="11">
        <v>8</v>
      </c>
      <c r="K15" s="11"/>
      <c r="L15" s="12">
        <f aca="true" t="shared" si="0" ref="L15:L22">H15*J15</f>
        <v>5720</v>
      </c>
      <c r="M15" s="12"/>
      <c r="N15" s="13">
        <f aca="true" t="shared" si="1" ref="N15:N22">L15/F15</f>
        <v>35.75</v>
      </c>
      <c r="O15" s="13"/>
      <c r="P15" s="13">
        <f aca="true" t="shared" si="2" ref="P15:P22">L15*1.18</f>
        <v>6749.599999999999</v>
      </c>
      <c r="Q15" s="13"/>
      <c r="R15" s="14"/>
      <c r="S15" s="15"/>
    </row>
    <row r="16" spans="1:19" ht="15.75" customHeight="1">
      <c r="A16" s="16">
        <v>3</v>
      </c>
      <c r="B16" s="10" t="s">
        <v>31</v>
      </c>
      <c r="C16" s="10"/>
      <c r="D16" s="11" t="s">
        <v>32</v>
      </c>
      <c r="E16" s="11"/>
      <c r="F16" s="11">
        <v>160</v>
      </c>
      <c r="G16" s="11"/>
      <c r="H16" s="12">
        <f>ROUND(1.05*850,0)</f>
        <v>893</v>
      </c>
      <c r="I16" s="12"/>
      <c r="J16" s="11">
        <v>8</v>
      </c>
      <c r="K16" s="11"/>
      <c r="L16" s="12">
        <f t="shared" si="0"/>
        <v>7144</v>
      </c>
      <c r="M16" s="12"/>
      <c r="N16" s="13">
        <f t="shared" si="1"/>
        <v>44.65</v>
      </c>
      <c r="O16" s="13"/>
      <c r="P16" s="13">
        <f t="shared" si="2"/>
        <v>8429.92</v>
      </c>
      <c r="Q16" s="13"/>
      <c r="R16" s="14"/>
      <c r="S16" s="15"/>
    </row>
    <row r="17" spans="1:19" ht="15.75" customHeight="1">
      <c r="A17" s="16">
        <v>4</v>
      </c>
      <c r="B17" s="10" t="s">
        <v>33</v>
      </c>
      <c r="C17" s="10"/>
      <c r="D17" s="11" t="s">
        <v>34</v>
      </c>
      <c r="E17" s="11"/>
      <c r="F17" s="11">
        <v>160</v>
      </c>
      <c r="G17" s="11"/>
      <c r="H17" s="12">
        <f>ROUND(1.05*762,0)</f>
        <v>800</v>
      </c>
      <c r="I17" s="12"/>
      <c r="J17" s="11">
        <v>8</v>
      </c>
      <c r="K17" s="11"/>
      <c r="L17" s="12">
        <f t="shared" si="0"/>
        <v>6400</v>
      </c>
      <c r="M17" s="12"/>
      <c r="N17" s="13">
        <f t="shared" si="1"/>
        <v>40</v>
      </c>
      <c r="O17" s="13"/>
      <c r="P17" s="13">
        <f t="shared" si="2"/>
        <v>7552</v>
      </c>
      <c r="Q17" s="13"/>
      <c r="R17" s="14"/>
      <c r="S17" s="15"/>
    </row>
    <row r="18" spans="1:19" ht="38.25" customHeight="1">
      <c r="A18" s="16">
        <v>5</v>
      </c>
      <c r="B18" s="10" t="s">
        <v>35</v>
      </c>
      <c r="C18" s="10"/>
      <c r="D18" s="11" t="s">
        <v>36</v>
      </c>
      <c r="E18" s="11"/>
      <c r="F18" s="11">
        <v>160</v>
      </c>
      <c r="G18" s="11"/>
      <c r="H18" s="12">
        <f>ROUND(1.05*1050,0)</f>
        <v>1103</v>
      </c>
      <c r="I18" s="12"/>
      <c r="J18" s="11">
        <v>8</v>
      </c>
      <c r="K18" s="11"/>
      <c r="L18" s="12">
        <f t="shared" si="0"/>
        <v>8824</v>
      </c>
      <c r="M18" s="12"/>
      <c r="N18" s="13">
        <f t="shared" si="1"/>
        <v>55.15</v>
      </c>
      <c r="O18" s="13"/>
      <c r="P18" s="13">
        <f t="shared" si="2"/>
        <v>10412.32</v>
      </c>
      <c r="Q18" s="13"/>
      <c r="R18" s="14"/>
      <c r="S18" s="15"/>
    </row>
    <row r="19" spans="1:19" ht="28.5" customHeight="1">
      <c r="A19" s="16">
        <v>6</v>
      </c>
      <c r="B19" s="11" t="s">
        <v>37</v>
      </c>
      <c r="C19" s="11"/>
      <c r="D19" s="11" t="s">
        <v>38</v>
      </c>
      <c r="E19" s="11"/>
      <c r="F19" s="11">
        <v>160</v>
      </c>
      <c r="G19" s="11"/>
      <c r="H19" s="12">
        <f>ROUND(1.05*1484,0)</f>
        <v>1558</v>
      </c>
      <c r="I19" s="12"/>
      <c r="J19" s="11">
        <v>8</v>
      </c>
      <c r="K19" s="11"/>
      <c r="L19" s="12">
        <f aca="true" t="shared" si="3" ref="L19">H19*J19</f>
        <v>12464</v>
      </c>
      <c r="M19" s="12"/>
      <c r="N19" s="13">
        <f aca="true" t="shared" si="4" ref="N19">L19/F19</f>
        <v>77.9</v>
      </c>
      <c r="O19" s="13"/>
      <c r="P19" s="13">
        <f aca="true" t="shared" si="5" ref="P19">L19*1.18</f>
        <v>14707.519999999999</v>
      </c>
      <c r="Q19" s="13"/>
      <c r="R19" s="14"/>
      <c r="S19" s="15"/>
    </row>
    <row r="20" spans="1:19" ht="15.75" customHeight="1">
      <c r="A20" s="16">
        <v>7</v>
      </c>
      <c r="B20" s="10" t="s">
        <v>39</v>
      </c>
      <c r="C20" s="10"/>
      <c r="D20" s="11" t="s">
        <v>40</v>
      </c>
      <c r="E20" s="11"/>
      <c r="F20" s="11">
        <v>160</v>
      </c>
      <c r="G20" s="11"/>
      <c r="H20" s="12">
        <f>ROUND(1.05*1484,0)</f>
        <v>1558</v>
      </c>
      <c r="I20" s="12"/>
      <c r="J20" s="11">
        <v>8</v>
      </c>
      <c r="K20" s="11"/>
      <c r="L20" s="12">
        <f t="shared" si="0"/>
        <v>12464</v>
      </c>
      <c r="M20" s="12"/>
      <c r="N20" s="13">
        <f t="shared" si="1"/>
        <v>77.9</v>
      </c>
      <c r="O20" s="13"/>
      <c r="P20" s="13">
        <f t="shared" si="2"/>
        <v>14707.519999999999</v>
      </c>
      <c r="Q20" s="13"/>
      <c r="R20" s="14"/>
      <c r="S20" s="15"/>
    </row>
    <row r="21" spans="1:19" ht="15.75" customHeight="1">
      <c r="A21" s="16">
        <v>8</v>
      </c>
      <c r="B21" s="10" t="s">
        <v>41</v>
      </c>
      <c r="C21" s="10"/>
      <c r="D21" s="11" t="s">
        <v>42</v>
      </c>
      <c r="E21" s="11"/>
      <c r="F21" s="11">
        <v>160</v>
      </c>
      <c r="G21" s="11"/>
      <c r="H21" s="12">
        <f>ROUND(1.05*1336,0)</f>
        <v>1403</v>
      </c>
      <c r="I21" s="12"/>
      <c r="J21" s="11">
        <v>8</v>
      </c>
      <c r="K21" s="11"/>
      <c r="L21" s="12">
        <f t="shared" si="0"/>
        <v>11224</v>
      </c>
      <c r="M21" s="12"/>
      <c r="N21" s="13">
        <f t="shared" si="1"/>
        <v>70.15</v>
      </c>
      <c r="O21" s="13"/>
      <c r="P21" s="13">
        <f t="shared" si="2"/>
        <v>13244.32</v>
      </c>
      <c r="Q21" s="13"/>
      <c r="R21" s="14"/>
      <c r="S21" s="15"/>
    </row>
    <row r="22" spans="1:19" ht="38.25" customHeight="1">
      <c r="A22" s="16">
        <v>9</v>
      </c>
      <c r="B22" s="10" t="s">
        <v>43</v>
      </c>
      <c r="C22" s="10"/>
      <c r="D22" s="11" t="s">
        <v>44</v>
      </c>
      <c r="E22" s="11"/>
      <c r="F22" s="11">
        <v>160</v>
      </c>
      <c r="G22" s="11"/>
      <c r="H22" s="12">
        <f>ROUND(1.05*1820,0)</f>
        <v>1911</v>
      </c>
      <c r="I22" s="12"/>
      <c r="J22" s="11">
        <v>8</v>
      </c>
      <c r="K22" s="11"/>
      <c r="L22" s="12">
        <f t="shared" si="0"/>
        <v>15288</v>
      </c>
      <c r="M22" s="12"/>
      <c r="N22" s="13">
        <f t="shared" si="1"/>
        <v>95.55</v>
      </c>
      <c r="O22" s="13"/>
      <c r="P22" s="13">
        <f t="shared" si="2"/>
        <v>18039.84</v>
      </c>
      <c r="Q22" s="13"/>
      <c r="R22" s="14"/>
      <c r="S22" s="15"/>
    </row>
    <row r="23" spans="1:18" ht="12.75" customHeight="1">
      <c r="A23" s="5" t="s">
        <v>45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7"/>
    </row>
    <row r="24" spans="1:19" ht="15.75" customHeight="1">
      <c r="A24" s="16">
        <v>10</v>
      </c>
      <c r="B24" s="10" t="s">
        <v>46</v>
      </c>
      <c r="C24" s="10"/>
      <c r="D24" s="11" t="s">
        <v>47</v>
      </c>
      <c r="E24" s="11"/>
      <c r="F24" s="11">
        <v>150</v>
      </c>
      <c r="G24" s="11"/>
      <c r="H24" s="12">
        <f>ROUND(1.05*1146,0)</f>
        <v>1203</v>
      </c>
      <c r="I24" s="12"/>
      <c r="J24" s="11">
        <v>8</v>
      </c>
      <c r="K24" s="11"/>
      <c r="L24" s="12">
        <f>H24*J24</f>
        <v>9624</v>
      </c>
      <c r="M24" s="12"/>
      <c r="N24" s="13">
        <f>L24/F24</f>
        <v>64.16</v>
      </c>
      <c r="O24" s="13"/>
      <c r="P24" s="13">
        <f>L24*1.18</f>
        <v>11356.32</v>
      </c>
      <c r="Q24" s="13"/>
      <c r="R24" s="14"/>
      <c r="S24" s="15"/>
    </row>
    <row r="25" spans="1:19" ht="15.75" customHeight="1">
      <c r="A25" s="16">
        <v>11</v>
      </c>
      <c r="B25" s="10" t="s">
        <v>48</v>
      </c>
      <c r="C25" s="10"/>
      <c r="D25" s="11" t="s">
        <v>49</v>
      </c>
      <c r="E25" s="11"/>
      <c r="F25" s="11">
        <v>150</v>
      </c>
      <c r="G25" s="11"/>
      <c r="H25" s="12">
        <f>ROUND(1.05*972,0)</f>
        <v>1021</v>
      </c>
      <c r="I25" s="12"/>
      <c r="J25" s="11">
        <v>8</v>
      </c>
      <c r="K25" s="11"/>
      <c r="L25" s="12">
        <f aca="true" t="shared" si="6" ref="L25">H25*J25</f>
        <v>8168</v>
      </c>
      <c r="M25" s="12"/>
      <c r="N25" s="13">
        <f aca="true" t="shared" si="7" ref="N25">L25/F25</f>
        <v>54.45333333333333</v>
      </c>
      <c r="O25" s="13"/>
      <c r="P25" s="13">
        <f aca="true" t="shared" si="8" ref="P25">L25*1.18</f>
        <v>9638.24</v>
      </c>
      <c r="Q25" s="13"/>
      <c r="R25" s="14"/>
      <c r="S25" s="15"/>
    </row>
    <row r="26" spans="1:18" ht="15.75" customHeight="1">
      <c r="A26" s="5" t="s">
        <v>50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7"/>
    </row>
    <row r="27" spans="1:19" ht="51" customHeight="1">
      <c r="A27" s="16">
        <v>12</v>
      </c>
      <c r="B27" s="10" t="s">
        <v>51</v>
      </c>
      <c r="C27" s="10"/>
      <c r="D27" s="11" t="s">
        <v>52</v>
      </c>
      <c r="E27" s="11"/>
      <c r="F27" s="11">
        <v>200</v>
      </c>
      <c r="G27" s="11"/>
      <c r="H27" s="12">
        <f>ROUND(1.05*835,0)</f>
        <v>877</v>
      </c>
      <c r="I27" s="12"/>
      <c r="J27" s="11">
        <v>8</v>
      </c>
      <c r="K27" s="11"/>
      <c r="L27" s="18">
        <f>H27*J27</f>
        <v>7016</v>
      </c>
      <c r="M27" s="18"/>
      <c r="N27" s="13">
        <f>L27/F27</f>
        <v>35.08</v>
      </c>
      <c r="O27" s="13"/>
      <c r="P27" s="19">
        <f>L27*1.18</f>
        <v>8278.88</v>
      </c>
      <c r="Q27" s="19"/>
      <c r="R27" s="17"/>
      <c r="S27" s="15"/>
    </row>
    <row r="28" spans="1:18" ht="12.75" customHeight="1">
      <c r="A28" s="5" t="s">
        <v>53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7"/>
    </row>
    <row r="29" spans="1:19" ht="25.5" customHeight="1">
      <c r="A29" s="16">
        <v>13</v>
      </c>
      <c r="B29" s="10" t="s">
        <v>54</v>
      </c>
      <c r="C29" s="10"/>
      <c r="D29" s="11" t="s">
        <v>55</v>
      </c>
      <c r="E29" s="11"/>
      <c r="F29" s="11">
        <v>150</v>
      </c>
      <c r="G29" s="11"/>
      <c r="H29" s="12">
        <f>ROUND(1.05*1330,0)</f>
        <v>1397</v>
      </c>
      <c r="I29" s="12"/>
      <c r="J29" s="11">
        <v>8</v>
      </c>
      <c r="K29" s="11"/>
      <c r="L29" s="12">
        <f>H29*J29</f>
        <v>11176</v>
      </c>
      <c r="M29" s="12"/>
      <c r="N29" s="13">
        <f>L29/F29</f>
        <v>74.50666666666666</v>
      </c>
      <c r="O29" s="13"/>
      <c r="P29" s="13">
        <f>L29*1.18</f>
        <v>13187.679999999998</v>
      </c>
      <c r="Q29" s="13"/>
      <c r="R29" s="14"/>
      <c r="S29" s="15"/>
    </row>
    <row r="30" spans="1:19" ht="25.5" customHeight="1">
      <c r="A30" s="16">
        <v>14</v>
      </c>
      <c r="B30" s="10" t="s">
        <v>56</v>
      </c>
      <c r="C30" s="10"/>
      <c r="D30" s="11" t="s">
        <v>57</v>
      </c>
      <c r="E30" s="11"/>
      <c r="F30" s="11">
        <v>200</v>
      </c>
      <c r="G30" s="11"/>
      <c r="H30" s="12">
        <f>ROUND(1.05*1006,0)</f>
        <v>1056</v>
      </c>
      <c r="I30" s="12"/>
      <c r="J30" s="11">
        <v>8</v>
      </c>
      <c r="K30" s="11"/>
      <c r="L30" s="12">
        <f>H30*J30</f>
        <v>8448</v>
      </c>
      <c r="M30" s="12"/>
      <c r="N30" s="13">
        <f>L30/F30</f>
        <v>42.24</v>
      </c>
      <c r="O30" s="13"/>
      <c r="P30" s="13">
        <f>L30*1.18</f>
        <v>9968.64</v>
      </c>
      <c r="Q30" s="13"/>
      <c r="R30" s="14"/>
      <c r="S30" s="15"/>
    </row>
    <row r="31" spans="1:19" ht="15" customHeight="1">
      <c r="A31" s="9">
        <v>15</v>
      </c>
      <c r="B31" s="20" t="s">
        <v>58</v>
      </c>
      <c r="C31" s="20"/>
      <c r="D31" s="11" t="s">
        <v>57</v>
      </c>
      <c r="E31" s="11"/>
      <c r="F31" s="11">
        <v>200</v>
      </c>
      <c r="G31" s="11"/>
      <c r="H31" s="12">
        <f>ROUND(1.05*945,0)</f>
        <v>992</v>
      </c>
      <c r="I31" s="12"/>
      <c r="J31" s="11">
        <v>8</v>
      </c>
      <c r="K31" s="11"/>
      <c r="L31" s="12">
        <f>H31*J31</f>
        <v>7936</v>
      </c>
      <c r="M31" s="12"/>
      <c r="N31" s="13">
        <f>L31/F31</f>
        <v>39.68</v>
      </c>
      <c r="O31" s="13"/>
      <c r="P31" s="13">
        <f>L31*1.18</f>
        <v>9364.48</v>
      </c>
      <c r="Q31" s="13"/>
      <c r="R31" s="14"/>
      <c r="S31" s="15"/>
    </row>
    <row r="32" spans="1:18" ht="25.5" customHeight="1">
      <c r="A32" s="9"/>
      <c r="B32" s="21" t="s">
        <v>59</v>
      </c>
      <c r="C32" s="21"/>
      <c r="D32" s="11"/>
      <c r="E32" s="11"/>
      <c r="F32" s="11"/>
      <c r="G32" s="11"/>
      <c r="H32" s="12"/>
      <c r="I32" s="12"/>
      <c r="J32" s="11"/>
      <c r="K32" s="11"/>
      <c r="L32" s="12"/>
      <c r="M32" s="12"/>
      <c r="N32" s="13"/>
      <c r="O32" s="13"/>
      <c r="P32" s="13"/>
      <c r="Q32" s="13"/>
      <c r="R32" s="14"/>
    </row>
    <row r="33" spans="1:18" ht="15.75" customHeight="1">
      <c r="A33" s="9"/>
      <c r="B33" s="22" t="s">
        <v>60</v>
      </c>
      <c r="C33" s="22"/>
      <c r="D33" s="11"/>
      <c r="E33" s="11"/>
      <c r="F33" s="11"/>
      <c r="G33" s="11"/>
      <c r="H33" s="12"/>
      <c r="I33" s="12"/>
      <c r="J33" s="11"/>
      <c r="K33" s="11"/>
      <c r="L33" s="12"/>
      <c r="M33" s="12"/>
      <c r="N33" s="13"/>
      <c r="O33" s="13"/>
      <c r="P33" s="13"/>
      <c r="Q33" s="13"/>
      <c r="R33" s="14"/>
    </row>
    <row r="34" spans="1:19" ht="15" customHeight="1">
      <c r="A34" s="9">
        <v>16</v>
      </c>
      <c r="B34" s="20" t="s">
        <v>61</v>
      </c>
      <c r="C34" s="20"/>
      <c r="D34" s="11" t="s">
        <v>62</v>
      </c>
      <c r="E34" s="11"/>
      <c r="F34" s="11">
        <v>200</v>
      </c>
      <c r="G34" s="11"/>
      <c r="H34" s="18">
        <f>ROUND(1.05*822,0)</f>
        <v>863</v>
      </c>
      <c r="I34" s="18"/>
      <c r="J34" s="11">
        <v>8</v>
      </c>
      <c r="K34" s="11"/>
      <c r="L34" s="18">
        <f>H34*J34</f>
        <v>6904</v>
      </c>
      <c r="M34" s="18"/>
      <c r="N34" s="19">
        <f>L34/F34</f>
        <v>34.52</v>
      </c>
      <c r="O34" s="19"/>
      <c r="P34" s="19">
        <f>L34*1.18</f>
        <v>8146.719999999999</v>
      </c>
      <c r="Q34" s="19"/>
      <c r="R34" s="14"/>
      <c r="S34" s="15"/>
    </row>
    <row r="35" spans="1:18" ht="25.5" customHeight="1">
      <c r="A35" s="9"/>
      <c r="B35" s="22" t="s">
        <v>63</v>
      </c>
      <c r="C35" s="22"/>
      <c r="D35" s="11"/>
      <c r="E35" s="11"/>
      <c r="F35" s="11"/>
      <c r="G35" s="11"/>
      <c r="H35" s="18"/>
      <c r="I35" s="18"/>
      <c r="J35" s="11"/>
      <c r="K35" s="11"/>
      <c r="L35" s="18"/>
      <c r="M35" s="18"/>
      <c r="N35" s="19"/>
      <c r="O35" s="19"/>
      <c r="P35" s="19"/>
      <c r="Q35" s="19"/>
      <c r="R35" s="14"/>
    </row>
    <row r="36" spans="1:19" ht="25.5" customHeight="1">
      <c r="A36" s="16">
        <v>17</v>
      </c>
      <c r="B36" s="10" t="s">
        <v>64</v>
      </c>
      <c r="C36" s="10"/>
      <c r="D36" s="11" t="s">
        <v>65</v>
      </c>
      <c r="E36" s="11"/>
      <c r="F36" s="11">
        <v>200</v>
      </c>
      <c r="G36" s="11"/>
      <c r="H36" s="12">
        <f>ROUND(1.05*822,0)</f>
        <v>863</v>
      </c>
      <c r="I36" s="12"/>
      <c r="J36" s="11">
        <v>8</v>
      </c>
      <c r="K36" s="11"/>
      <c r="L36" s="12">
        <f>H36*J36</f>
        <v>6904</v>
      </c>
      <c r="M36" s="12"/>
      <c r="N36" s="13">
        <f>L36/F36</f>
        <v>34.52</v>
      </c>
      <c r="O36" s="13"/>
      <c r="P36" s="13">
        <f>L36*1.18</f>
        <v>8146.719999999999</v>
      </c>
      <c r="Q36" s="13"/>
      <c r="R36" s="14"/>
      <c r="S36" s="15"/>
    </row>
    <row r="37" spans="1:19" ht="15.75" customHeight="1">
      <c r="A37" s="16">
        <v>18</v>
      </c>
      <c r="B37" s="10" t="s">
        <v>66</v>
      </c>
      <c r="C37" s="10"/>
      <c r="D37" s="11" t="s">
        <v>67</v>
      </c>
      <c r="E37" s="11"/>
      <c r="F37" s="11">
        <v>200</v>
      </c>
      <c r="G37" s="11"/>
      <c r="H37" s="12">
        <f>ROUND(1.05*610,0)</f>
        <v>641</v>
      </c>
      <c r="I37" s="12"/>
      <c r="J37" s="11">
        <v>8</v>
      </c>
      <c r="K37" s="11"/>
      <c r="L37" s="12">
        <f aca="true" t="shared" si="9" ref="L37:L39">H37*J37</f>
        <v>5128</v>
      </c>
      <c r="M37" s="12"/>
      <c r="N37" s="13">
        <f aca="true" t="shared" si="10" ref="N37:N39">L37/F37</f>
        <v>25.64</v>
      </c>
      <c r="O37" s="13"/>
      <c r="P37" s="13">
        <f aca="true" t="shared" si="11" ref="P37:P39">L37*1.18</f>
        <v>6051.04</v>
      </c>
      <c r="Q37" s="13"/>
      <c r="R37" s="14"/>
      <c r="S37" s="15"/>
    </row>
    <row r="38" spans="1:19" ht="15.75" customHeight="1">
      <c r="A38" s="16">
        <v>19</v>
      </c>
      <c r="B38" s="10" t="s">
        <v>68</v>
      </c>
      <c r="C38" s="10"/>
      <c r="D38" s="11" t="s">
        <v>69</v>
      </c>
      <c r="E38" s="11"/>
      <c r="F38" s="11">
        <v>200</v>
      </c>
      <c r="G38" s="11"/>
      <c r="H38" s="12">
        <f>ROUND(1.05*661,0)</f>
        <v>694</v>
      </c>
      <c r="I38" s="12"/>
      <c r="J38" s="9">
        <v>8</v>
      </c>
      <c r="K38" s="9"/>
      <c r="L38" s="12">
        <f t="shared" si="9"/>
        <v>5552</v>
      </c>
      <c r="M38" s="12"/>
      <c r="N38" s="13">
        <f>L38/F38</f>
        <v>27.76</v>
      </c>
      <c r="O38" s="13"/>
      <c r="P38" s="13">
        <f t="shared" si="11"/>
        <v>6551.36</v>
      </c>
      <c r="Q38" s="13"/>
      <c r="R38" s="17"/>
      <c r="S38" s="15"/>
    </row>
    <row r="39" spans="1:19" ht="15.75" customHeight="1">
      <c r="A39" s="16">
        <v>20</v>
      </c>
      <c r="B39" s="10" t="s">
        <v>70</v>
      </c>
      <c r="C39" s="10"/>
      <c r="D39" s="11" t="s">
        <v>71</v>
      </c>
      <c r="E39" s="11"/>
      <c r="F39" s="11">
        <v>200</v>
      </c>
      <c r="G39" s="11"/>
      <c r="H39" s="12">
        <f>ROUND(1.05*586,0)</f>
        <v>615</v>
      </c>
      <c r="I39" s="12"/>
      <c r="J39" s="11">
        <v>8</v>
      </c>
      <c r="K39" s="11"/>
      <c r="L39" s="12">
        <f t="shared" si="9"/>
        <v>4920</v>
      </c>
      <c r="M39" s="12"/>
      <c r="N39" s="13">
        <f t="shared" si="10"/>
        <v>24.6</v>
      </c>
      <c r="O39" s="13"/>
      <c r="P39" s="13">
        <f t="shared" si="11"/>
        <v>5805.599999999999</v>
      </c>
      <c r="Q39" s="13"/>
      <c r="R39" s="17"/>
      <c r="S39" s="15"/>
    </row>
    <row r="40" spans="1:18" ht="15.75" customHeight="1">
      <c r="A40" s="8" t="s">
        <v>72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7"/>
    </row>
    <row r="41" spans="1:19" ht="25.5" customHeight="1">
      <c r="A41" s="23">
        <v>21</v>
      </c>
      <c r="B41" s="10" t="s">
        <v>73</v>
      </c>
      <c r="C41" s="10"/>
      <c r="D41" s="11" t="s">
        <v>74</v>
      </c>
      <c r="E41" s="11"/>
      <c r="F41" s="11"/>
      <c r="G41" s="11"/>
      <c r="H41" s="12">
        <v>1500</v>
      </c>
      <c r="I41" s="12"/>
      <c r="J41" s="11">
        <v>8</v>
      </c>
      <c r="K41" s="11"/>
      <c r="L41" s="12">
        <f aca="true" t="shared" si="12" ref="L41">H41*J41</f>
        <v>12000</v>
      </c>
      <c r="M41" s="12"/>
      <c r="N41" s="13"/>
      <c r="O41" s="13"/>
      <c r="P41" s="13">
        <f aca="true" t="shared" si="13" ref="P41">L41*1.18</f>
        <v>14160</v>
      </c>
      <c r="Q41" s="13"/>
      <c r="R41" s="14"/>
      <c r="S41" s="15"/>
    </row>
    <row r="42" spans="1:19" ht="15.75" customHeight="1">
      <c r="A42" s="24">
        <v>22</v>
      </c>
      <c r="B42" s="10" t="s">
        <v>75</v>
      </c>
      <c r="C42" s="10"/>
      <c r="D42" s="11" t="s">
        <v>76</v>
      </c>
      <c r="E42" s="11"/>
      <c r="F42" s="11"/>
      <c r="G42" s="11"/>
      <c r="H42" s="12">
        <f>ROUND(1.05*1250,0)</f>
        <v>1313</v>
      </c>
      <c r="I42" s="12"/>
      <c r="J42" s="11">
        <v>8</v>
      </c>
      <c r="K42" s="11"/>
      <c r="L42" s="12">
        <f aca="true" t="shared" si="14" ref="L42">H42*J42</f>
        <v>10504</v>
      </c>
      <c r="M42" s="12"/>
      <c r="N42" s="13"/>
      <c r="O42" s="13"/>
      <c r="P42" s="13">
        <f aca="true" t="shared" si="15" ref="P42">L42*1.18</f>
        <v>12394.72</v>
      </c>
      <c r="Q42" s="13"/>
      <c r="R42" s="14"/>
      <c r="S42" s="15"/>
    </row>
    <row r="43" spans="1:18" ht="15.75" customHeight="1">
      <c r="A43" s="8" t="s">
        <v>77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</row>
    <row r="44" spans="1:19" ht="15.75" customHeight="1">
      <c r="A44" s="23">
        <v>23</v>
      </c>
      <c r="B44" s="10" t="s">
        <v>78</v>
      </c>
      <c r="C44" s="10"/>
      <c r="D44" s="11" t="s">
        <v>79</v>
      </c>
      <c r="E44" s="11"/>
      <c r="F44" s="10"/>
      <c r="G44" s="10"/>
      <c r="H44" s="12">
        <f>ROUND(1.05*912,0)</f>
        <v>958</v>
      </c>
      <c r="I44" s="12"/>
      <c r="J44" s="11">
        <v>8</v>
      </c>
      <c r="K44" s="11"/>
      <c r="L44" s="12">
        <f aca="true" t="shared" si="16" ref="L44">H44*J44</f>
        <v>7664</v>
      </c>
      <c r="M44" s="12"/>
      <c r="N44" s="13"/>
      <c r="O44" s="13"/>
      <c r="P44" s="13">
        <f aca="true" t="shared" si="17" ref="P44">L44*1.18</f>
        <v>9043.519999999999</v>
      </c>
      <c r="Q44" s="13"/>
      <c r="R44" s="14"/>
      <c r="S44" s="15"/>
    </row>
    <row r="45" spans="1:19" ht="15.75" customHeight="1">
      <c r="A45" s="23">
        <v>24</v>
      </c>
      <c r="B45" s="10" t="s">
        <v>80</v>
      </c>
      <c r="C45" s="10"/>
      <c r="D45" s="11" t="s">
        <v>81</v>
      </c>
      <c r="E45" s="11"/>
      <c r="F45" s="10"/>
      <c r="G45" s="10"/>
      <c r="H45" s="12">
        <f>ROUND(1.05*1007,0)</f>
        <v>1057</v>
      </c>
      <c r="I45" s="12"/>
      <c r="J45" s="11">
        <v>8</v>
      </c>
      <c r="K45" s="11"/>
      <c r="L45" s="12">
        <f aca="true" t="shared" si="18" ref="L45">H45*J45</f>
        <v>8456</v>
      </c>
      <c r="M45" s="12"/>
      <c r="N45" s="13"/>
      <c r="O45" s="13"/>
      <c r="P45" s="13">
        <f aca="true" t="shared" si="19" ref="P45">L45*1.18</f>
        <v>9978.08</v>
      </c>
      <c r="Q45" s="13"/>
      <c r="R45" s="14"/>
      <c r="S45" s="15"/>
    </row>
    <row r="46" spans="1:18" ht="15.75" customHeight="1">
      <c r="A46" s="7" t="s">
        <v>82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7"/>
    </row>
    <row r="47" spans="1:19" ht="38.25" customHeight="1">
      <c r="A47" s="23">
        <v>25</v>
      </c>
      <c r="B47" s="10" t="s">
        <v>83</v>
      </c>
      <c r="C47" s="10"/>
      <c r="D47" s="11" t="s">
        <v>84</v>
      </c>
      <c r="E47" s="11"/>
      <c r="F47" s="11"/>
      <c r="G47" s="11"/>
      <c r="H47" s="12">
        <f>ROUND(1.05*1089,0)</f>
        <v>1143</v>
      </c>
      <c r="I47" s="12"/>
      <c r="J47" s="11">
        <v>8</v>
      </c>
      <c r="K47" s="11"/>
      <c r="L47" s="12">
        <f>H47*J47</f>
        <v>9144</v>
      </c>
      <c r="M47" s="12"/>
      <c r="N47" s="11"/>
      <c r="O47" s="11"/>
      <c r="P47" s="13">
        <f>L47*1.18</f>
        <v>10789.92</v>
      </c>
      <c r="Q47" s="13"/>
      <c r="R47" s="14"/>
      <c r="S47" s="15"/>
    </row>
    <row r="48" spans="1:19" ht="25.5" customHeight="1">
      <c r="A48" s="23">
        <v>26</v>
      </c>
      <c r="B48" s="10" t="s">
        <v>85</v>
      </c>
      <c r="C48" s="10"/>
      <c r="D48" s="11" t="s">
        <v>86</v>
      </c>
      <c r="E48" s="11"/>
      <c r="F48" s="11"/>
      <c r="G48" s="11"/>
      <c r="H48" s="12">
        <f>ROUND(1.05*1483,0)</f>
        <v>1557</v>
      </c>
      <c r="I48" s="12"/>
      <c r="J48" s="11">
        <v>8</v>
      </c>
      <c r="K48" s="11"/>
      <c r="L48" s="18">
        <f>H48*J48</f>
        <v>12456</v>
      </c>
      <c r="M48" s="18"/>
      <c r="N48" s="11"/>
      <c r="O48" s="11"/>
      <c r="P48" s="19">
        <f>L48*1.18</f>
        <v>14698.08</v>
      </c>
      <c r="Q48" s="19"/>
      <c r="R48" s="14"/>
      <c r="S48" s="15"/>
    </row>
    <row r="49" spans="1:19" ht="22.5" customHeight="1">
      <c r="A49" s="24">
        <v>27</v>
      </c>
      <c r="B49" s="10" t="s">
        <v>87</v>
      </c>
      <c r="C49" s="10"/>
      <c r="D49" s="25"/>
      <c r="E49" s="25"/>
      <c r="F49" s="11"/>
      <c r="G49" s="11"/>
      <c r="H49" s="12">
        <f>1366</f>
        <v>1366</v>
      </c>
      <c r="I49" s="12"/>
      <c r="J49" s="26">
        <v>8</v>
      </c>
      <c r="K49" s="26"/>
      <c r="L49" s="18">
        <f aca="true" t="shared" si="20" ref="L49">H49*J49</f>
        <v>10928</v>
      </c>
      <c r="M49" s="18"/>
      <c r="N49" s="27"/>
      <c r="O49" s="27"/>
      <c r="P49" s="19">
        <f aca="true" t="shared" si="21" ref="P49">L49*1.18</f>
        <v>12895.039999999999</v>
      </c>
      <c r="Q49" s="19"/>
      <c r="R49" s="14"/>
      <c r="S49" s="15"/>
    </row>
    <row r="50" spans="1:18" ht="15.75" customHeight="1">
      <c r="A50" s="24"/>
      <c r="B50" s="10"/>
      <c r="C50" s="10"/>
      <c r="D50" s="28" t="s">
        <v>88</v>
      </c>
      <c r="E50" s="28"/>
      <c r="F50" s="11"/>
      <c r="G50" s="11"/>
      <c r="H50" s="12"/>
      <c r="I50" s="12"/>
      <c r="J50" s="26"/>
      <c r="K50" s="26"/>
      <c r="L50" s="29"/>
      <c r="M50" s="29"/>
      <c r="N50" s="27"/>
      <c r="O50" s="27"/>
      <c r="P50" s="30"/>
      <c r="Q50" s="30"/>
      <c r="R50" s="14"/>
    </row>
    <row r="51" spans="1:19" ht="25.5" customHeight="1">
      <c r="A51" s="23">
        <v>28</v>
      </c>
      <c r="B51" s="10" t="s">
        <v>89</v>
      </c>
      <c r="C51" s="10"/>
      <c r="D51" s="11" t="s">
        <v>90</v>
      </c>
      <c r="E51" s="11"/>
      <c r="F51" s="11"/>
      <c r="G51" s="11"/>
      <c r="H51" s="12">
        <f>1740</f>
        <v>1740</v>
      </c>
      <c r="I51" s="12"/>
      <c r="J51" s="11">
        <v>8</v>
      </c>
      <c r="K51" s="11"/>
      <c r="L51" s="18">
        <f>H51*J51</f>
        <v>13920</v>
      </c>
      <c r="M51" s="18"/>
      <c r="N51" s="11"/>
      <c r="O51" s="11"/>
      <c r="P51" s="19">
        <f>L51*1.18</f>
        <v>16425.6</v>
      </c>
      <c r="Q51" s="19"/>
      <c r="R51" s="14"/>
      <c r="S51" s="15"/>
    </row>
    <row r="52" spans="1:19" ht="15.75" customHeight="1">
      <c r="A52" s="23">
        <v>29</v>
      </c>
      <c r="B52" s="10" t="s">
        <v>91</v>
      </c>
      <c r="C52" s="10"/>
      <c r="D52" s="11" t="s">
        <v>92</v>
      </c>
      <c r="E52" s="11"/>
      <c r="F52" s="11"/>
      <c r="G52" s="11"/>
      <c r="H52" s="12">
        <f>1772</f>
        <v>1772</v>
      </c>
      <c r="I52" s="12"/>
      <c r="J52" s="9">
        <v>8</v>
      </c>
      <c r="K52" s="9"/>
      <c r="L52" s="18">
        <f aca="true" t="shared" si="22" ref="L52">H52*J52</f>
        <v>14176</v>
      </c>
      <c r="M52" s="18"/>
      <c r="N52" s="11"/>
      <c r="O52" s="11"/>
      <c r="P52" s="19">
        <f aca="true" t="shared" si="23" ref="P52">L52*1.18</f>
        <v>16727.68</v>
      </c>
      <c r="Q52" s="19"/>
      <c r="R52" s="14"/>
      <c r="S52" s="15"/>
    </row>
    <row r="53" spans="1:19" ht="15.75" customHeight="1">
      <c r="A53" s="23">
        <v>30</v>
      </c>
      <c r="B53" s="10" t="s">
        <v>93</v>
      </c>
      <c r="C53" s="10"/>
      <c r="D53" s="11" t="s">
        <v>92</v>
      </c>
      <c r="E53" s="11"/>
      <c r="F53" s="11"/>
      <c r="G53" s="11"/>
      <c r="H53" s="12">
        <f>1772</f>
        <v>1772</v>
      </c>
      <c r="I53" s="12"/>
      <c r="J53" s="9">
        <v>8</v>
      </c>
      <c r="K53" s="9"/>
      <c r="L53" s="18">
        <f aca="true" t="shared" si="24" ref="L53:L54">H53*J53</f>
        <v>14176</v>
      </c>
      <c r="M53" s="18"/>
      <c r="N53" s="11"/>
      <c r="O53" s="11"/>
      <c r="P53" s="19">
        <f aca="true" t="shared" si="25" ref="P53:P54">L53*1.18</f>
        <v>16727.68</v>
      </c>
      <c r="Q53" s="19"/>
      <c r="R53" s="14"/>
      <c r="S53" s="15"/>
    </row>
    <row r="54" spans="1:19" ht="12.75" customHeight="1">
      <c r="A54" s="23">
        <v>31</v>
      </c>
      <c r="B54" s="10" t="s">
        <v>94</v>
      </c>
      <c r="C54" s="10"/>
      <c r="D54" s="9" t="s">
        <v>95</v>
      </c>
      <c r="E54" s="9"/>
      <c r="F54" s="11"/>
      <c r="G54" s="11"/>
      <c r="H54" s="18">
        <f>1769</f>
        <v>1769</v>
      </c>
      <c r="I54" s="18"/>
      <c r="J54" s="9">
        <v>8</v>
      </c>
      <c r="K54" s="9"/>
      <c r="L54" s="18">
        <f t="shared" si="24"/>
        <v>14152</v>
      </c>
      <c r="M54" s="18"/>
      <c r="N54" s="11"/>
      <c r="O54" s="11"/>
      <c r="P54" s="19">
        <f t="shared" si="25"/>
        <v>16699.36</v>
      </c>
      <c r="Q54" s="19"/>
      <c r="R54" s="14"/>
      <c r="S54" s="15"/>
    </row>
    <row r="55" spans="1:19" ht="15" customHeight="1">
      <c r="A55" s="24">
        <v>32</v>
      </c>
      <c r="B55" s="20" t="s">
        <v>94</v>
      </c>
      <c r="C55" s="20"/>
      <c r="D55" s="9" t="s">
        <v>96</v>
      </c>
      <c r="E55" s="9"/>
      <c r="F55" s="26"/>
      <c r="G55" s="26"/>
      <c r="H55" s="12">
        <f>2205</f>
        <v>2205</v>
      </c>
      <c r="I55" s="12"/>
      <c r="J55" s="31">
        <v>8</v>
      </c>
      <c r="K55" s="31"/>
      <c r="L55" s="12">
        <f aca="true" t="shared" si="26" ref="L55">H55*J55</f>
        <v>17640</v>
      </c>
      <c r="M55" s="12"/>
      <c r="N55" s="11"/>
      <c r="O55" s="11"/>
      <c r="P55" s="13">
        <f aca="true" t="shared" si="27" ref="P55">L55*1.18</f>
        <v>20815.199999999997</v>
      </c>
      <c r="Q55" s="13"/>
      <c r="R55" s="14"/>
      <c r="S55" s="15"/>
    </row>
    <row r="56" spans="1:18" ht="15.75" customHeight="1">
      <c r="A56" s="24"/>
      <c r="B56" s="22" t="s">
        <v>97</v>
      </c>
      <c r="C56" s="22"/>
      <c r="D56" s="9"/>
      <c r="E56" s="9"/>
      <c r="F56" s="26"/>
      <c r="G56" s="26"/>
      <c r="H56" s="12"/>
      <c r="I56" s="12"/>
      <c r="J56" s="31"/>
      <c r="K56" s="31"/>
      <c r="L56" s="12"/>
      <c r="M56" s="12"/>
      <c r="N56" s="11"/>
      <c r="O56" s="11"/>
      <c r="P56" s="13"/>
      <c r="Q56" s="13"/>
      <c r="R56" s="14"/>
    </row>
    <row r="57" spans="1:19" ht="15.75" customHeight="1">
      <c r="A57" s="23">
        <v>33</v>
      </c>
      <c r="B57" s="10" t="s">
        <v>98</v>
      </c>
      <c r="C57" s="10"/>
      <c r="D57" s="11" t="s">
        <v>99</v>
      </c>
      <c r="E57" s="11"/>
      <c r="F57" s="11"/>
      <c r="G57" s="11"/>
      <c r="H57" s="29">
        <f>ROUND(1.05*1691,0)</f>
        <v>1776</v>
      </c>
      <c r="I57" s="29"/>
      <c r="J57" s="11">
        <v>8</v>
      </c>
      <c r="K57" s="11"/>
      <c r="L57" s="18">
        <f aca="true" t="shared" si="28" ref="L57">H57*J57</f>
        <v>14208</v>
      </c>
      <c r="M57" s="18"/>
      <c r="N57" s="11"/>
      <c r="O57" s="11"/>
      <c r="P57" s="19">
        <f aca="true" t="shared" si="29" ref="P57">L57*1.18</f>
        <v>16765.44</v>
      </c>
      <c r="Q57" s="19"/>
      <c r="R57" s="17"/>
      <c r="S57" s="15"/>
    </row>
    <row r="58" spans="1:18" ht="15.75" customHeight="1">
      <c r="A58" s="5" t="s">
        <v>100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7"/>
    </row>
    <row r="59" spans="1:18" ht="15.75" customHeight="1">
      <c r="A59" s="23">
        <v>34</v>
      </c>
      <c r="B59" s="10" t="s">
        <v>101</v>
      </c>
      <c r="C59" s="10"/>
      <c r="D59" s="11" t="s">
        <v>102</v>
      </c>
      <c r="E59" s="11"/>
      <c r="F59" s="11"/>
      <c r="G59" s="11"/>
      <c r="H59" s="12">
        <v>1356</v>
      </c>
      <c r="I59" s="12"/>
      <c r="J59" s="11">
        <v>8</v>
      </c>
      <c r="K59" s="11"/>
      <c r="L59" s="18">
        <f aca="true" t="shared" si="30" ref="L59:L60">H59*J59</f>
        <v>10848</v>
      </c>
      <c r="M59" s="18"/>
      <c r="N59" s="11"/>
      <c r="O59" s="11"/>
      <c r="P59" s="19">
        <f aca="true" t="shared" si="31" ref="P59:P60">L59*1.18</f>
        <v>12800.64</v>
      </c>
      <c r="Q59" s="19"/>
      <c r="R59" s="17"/>
    </row>
    <row r="60" spans="1:18" ht="15.75" customHeight="1">
      <c r="A60" s="23">
        <v>35</v>
      </c>
      <c r="B60" s="32" t="s">
        <v>103</v>
      </c>
      <c r="C60" s="32"/>
      <c r="D60" s="11" t="s">
        <v>104</v>
      </c>
      <c r="E60" s="11"/>
      <c r="F60" s="11"/>
      <c r="G60" s="11"/>
      <c r="H60" s="12">
        <v>1610</v>
      </c>
      <c r="I60" s="12"/>
      <c r="J60" s="11">
        <v>8</v>
      </c>
      <c r="K60" s="11"/>
      <c r="L60" s="18">
        <f t="shared" si="30"/>
        <v>12880</v>
      </c>
      <c r="M60" s="18"/>
      <c r="N60" s="11"/>
      <c r="O60" s="11"/>
      <c r="P60" s="19">
        <f t="shared" si="31"/>
        <v>15198.4</v>
      </c>
      <c r="Q60" s="19"/>
      <c r="R60" s="17"/>
    </row>
    <row r="61" spans="1:19" ht="15.75" customHeight="1">
      <c r="A61" s="23">
        <v>36</v>
      </c>
      <c r="B61" s="10" t="s">
        <v>105</v>
      </c>
      <c r="C61" s="10"/>
      <c r="D61" s="11" t="s">
        <v>106</v>
      </c>
      <c r="E61" s="11"/>
      <c r="F61" s="11"/>
      <c r="G61" s="11"/>
      <c r="H61" s="12">
        <f>1013</f>
        <v>1013</v>
      </c>
      <c r="I61" s="12"/>
      <c r="J61" s="11">
        <v>8</v>
      </c>
      <c r="K61" s="11"/>
      <c r="L61" s="18">
        <f aca="true" t="shared" si="32" ref="L61">H61*J61</f>
        <v>8104</v>
      </c>
      <c r="M61" s="18"/>
      <c r="N61" s="11"/>
      <c r="O61" s="11"/>
      <c r="P61" s="19">
        <f aca="true" t="shared" si="33" ref="P61">L61*1.18</f>
        <v>9562.72</v>
      </c>
      <c r="Q61" s="19"/>
      <c r="R61" s="33"/>
      <c r="S61" s="15"/>
    </row>
    <row r="62" spans="1:19" ht="15.75" customHeight="1">
      <c r="A62" s="23">
        <v>37</v>
      </c>
      <c r="B62" s="10" t="s">
        <v>107</v>
      </c>
      <c r="C62" s="10"/>
      <c r="D62" s="11" t="s">
        <v>108</v>
      </c>
      <c r="E62" s="11"/>
      <c r="F62" s="11"/>
      <c r="G62" s="11"/>
      <c r="H62" s="12">
        <f>715</f>
        <v>715</v>
      </c>
      <c r="I62" s="12"/>
      <c r="J62" s="11">
        <v>8</v>
      </c>
      <c r="K62" s="11"/>
      <c r="L62" s="18">
        <f aca="true" t="shared" si="34" ref="L62">H62*J62</f>
        <v>5720</v>
      </c>
      <c r="M62" s="18"/>
      <c r="N62" s="11"/>
      <c r="O62" s="11"/>
      <c r="P62" s="19">
        <f aca="true" t="shared" si="35" ref="P62">L62*1.18</f>
        <v>6749.599999999999</v>
      </c>
      <c r="Q62" s="19"/>
      <c r="R62" s="14"/>
      <c r="S62" s="15"/>
    </row>
    <row r="63" spans="1:18" ht="16.5" customHeight="1">
      <c r="A63" s="8" t="s">
        <v>109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4"/>
    </row>
    <row r="64" spans="1:19" ht="26.25" customHeight="1">
      <c r="A64" s="23">
        <v>38</v>
      </c>
      <c r="B64" s="11" t="s">
        <v>110</v>
      </c>
      <c r="C64" s="11"/>
      <c r="D64" s="11" t="s">
        <v>108</v>
      </c>
      <c r="E64" s="11"/>
      <c r="F64" s="11"/>
      <c r="G64" s="11"/>
      <c r="H64" s="12">
        <f>ROUND(1.05*508,0)</f>
        <v>533</v>
      </c>
      <c r="I64" s="12"/>
      <c r="J64" s="11">
        <v>8</v>
      </c>
      <c r="K64" s="11"/>
      <c r="L64" s="18">
        <f aca="true" t="shared" si="36" ref="L64">H64*J64</f>
        <v>4264</v>
      </c>
      <c r="M64" s="18"/>
      <c r="N64" s="11"/>
      <c r="O64" s="11"/>
      <c r="P64" s="19">
        <f aca="true" t="shared" si="37" ref="P64">L64*1.18</f>
        <v>5031.5199999999995</v>
      </c>
      <c r="Q64" s="19"/>
      <c r="R64" s="14"/>
      <c r="S64" s="15"/>
    </row>
    <row r="65" spans="1:19" ht="29.25" customHeight="1">
      <c r="A65" s="23">
        <v>39</v>
      </c>
      <c r="B65" s="11" t="s">
        <v>111</v>
      </c>
      <c r="C65" s="11"/>
      <c r="D65" s="11" t="s">
        <v>112</v>
      </c>
      <c r="E65" s="11"/>
      <c r="F65" s="11"/>
      <c r="G65" s="11"/>
      <c r="H65" s="12">
        <f>ROUND(1.05*748,0)</f>
        <v>785</v>
      </c>
      <c r="I65" s="12"/>
      <c r="J65" s="11">
        <v>8</v>
      </c>
      <c r="K65" s="11"/>
      <c r="L65" s="18">
        <f aca="true" t="shared" si="38" ref="L65">H65*J65</f>
        <v>6280</v>
      </c>
      <c r="M65" s="18"/>
      <c r="N65" s="11"/>
      <c r="O65" s="11"/>
      <c r="P65" s="19">
        <f aca="true" t="shared" si="39" ref="P65">L65*1.18</f>
        <v>7410.4</v>
      </c>
      <c r="Q65" s="19"/>
      <c r="R65" s="14"/>
      <c r="S65" s="15"/>
    </row>
    <row r="66" spans="1:18" ht="16.5" customHeight="1">
      <c r="A66" s="8" t="s">
        <v>113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34"/>
    </row>
    <row r="67" spans="1:18" ht="25.5" customHeight="1">
      <c r="A67" s="24">
        <v>40</v>
      </c>
      <c r="B67" s="11" t="s">
        <v>114</v>
      </c>
      <c r="C67" s="11"/>
      <c r="D67" s="9" t="s">
        <v>115</v>
      </c>
      <c r="E67" s="9"/>
      <c r="F67" s="11">
        <v>250</v>
      </c>
      <c r="G67" s="11"/>
      <c r="H67" s="12">
        <v>390</v>
      </c>
      <c r="I67" s="12"/>
      <c r="J67" s="9">
        <v>8</v>
      </c>
      <c r="K67" s="9"/>
      <c r="L67" s="12">
        <f aca="true" t="shared" si="40" ref="L67">H67*J67</f>
        <v>3120</v>
      </c>
      <c r="M67" s="12"/>
      <c r="N67" s="13">
        <f>L67/F67</f>
        <v>12.48</v>
      </c>
      <c r="O67" s="13"/>
      <c r="P67" s="13">
        <f aca="true" t="shared" si="41" ref="P67">L67*1.18</f>
        <v>3681.6</v>
      </c>
      <c r="Q67" s="13"/>
      <c r="R67" s="34"/>
    </row>
    <row r="68" spans="1:18" ht="25.5" customHeight="1">
      <c r="A68" s="24">
        <v>41</v>
      </c>
      <c r="B68" s="11" t="s">
        <v>116</v>
      </c>
      <c r="C68" s="11"/>
      <c r="D68" s="9" t="s">
        <v>117</v>
      </c>
      <c r="E68" s="9"/>
      <c r="F68" s="11"/>
      <c r="G68" s="11"/>
      <c r="H68" s="12">
        <v>960</v>
      </c>
      <c r="I68" s="12"/>
      <c r="J68" s="9">
        <v>8</v>
      </c>
      <c r="K68" s="9"/>
      <c r="L68" s="12">
        <f aca="true" t="shared" si="42" ref="L68">H68*J68</f>
        <v>7680</v>
      </c>
      <c r="M68" s="12"/>
      <c r="N68" s="9"/>
      <c r="O68" s="9"/>
      <c r="P68" s="13">
        <f aca="true" t="shared" si="43" ref="P68">L68*1.18</f>
        <v>9062.4</v>
      </c>
      <c r="Q68" s="13"/>
      <c r="R68" s="34"/>
    </row>
    <row r="69" spans="1:19" ht="25.5" customHeight="1">
      <c r="A69" s="24">
        <v>42</v>
      </c>
      <c r="B69" s="11" t="s">
        <v>118</v>
      </c>
      <c r="C69" s="11"/>
      <c r="D69" s="9" t="s">
        <v>119</v>
      </c>
      <c r="E69" s="9"/>
      <c r="F69" s="11"/>
      <c r="G69" s="11"/>
      <c r="H69" s="12">
        <v>1800</v>
      </c>
      <c r="I69" s="12"/>
      <c r="J69" s="9">
        <v>8</v>
      </c>
      <c r="K69" s="9"/>
      <c r="L69" s="12">
        <f aca="true" t="shared" si="44" ref="L69">H69*J69</f>
        <v>14400</v>
      </c>
      <c r="M69" s="12"/>
      <c r="N69" s="11"/>
      <c r="O69" s="11"/>
      <c r="P69" s="13">
        <f aca="true" t="shared" si="45" ref="P69">L69*1.18</f>
        <v>16992</v>
      </c>
      <c r="Q69" s="13"/>
      <c r="R69" s="35"/>
      <c r="S69" s="15"/>
    </row>
    <row r="70" spans="1:18" ht="5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14"/>
    </row>
    <row r="71" spans="1:17" ht="13.5" customHeight="1">
      <c r="A71" s="37" t="s">
        <v>120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ht="4.5" customHeight="1">
      <c r="A72" s="38"/>
    </row>
    <row r="73" spans="1:17" ht="60" customHeight="1">
      <c r="A73" s="39" t="s">
        <v>121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31.5" customHeight="1">
      <c r="A74" s="39" t="s">
        <v>122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32.25" customHeight="1">
      <c r="A75" s="39" t="s">
        <v>123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30" customHeight="1">
      <c r="A76" s="39" t="s">
        <v>124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ht="12.75">
      <c r="A77" s="40"/>
    </row>
    <row r="78" spans="2:10" ht="12.75">
      <c r="B78" s="41"/>
      <c r="J78" s="41"/>
    </row>
    <row r="79" spans="2:10" ht="12.75">
      <c r="B79" s="42"/>
      <c r="C79" s="42"/>
      <c r="D79" s="42"/>
      <c r="E79" s="42"/>
      <c r="F79" s="42"/>
      <c r="G79" s="42"/>
      <c r="H79" s="42"/>
      <c r="I79" s="42"/>
      <c r="J79" s="43"/>
    </row>
    <row r="80" spans="2:10" ht="12.75">
      <c r="B80" s="43"/>
      <c r="J80" s="43"/>
    </row>
    <row r="81" ht="12.75">
      <c r="B81" s="44"/>
    </row>
    <row r="82" ht="12.75">
      <c r="B82" s="43"/>
    </row>
    <row r="83" spans="2:10" ht="12.75">
      <c r="B83" s="43"/>
      <c r="J83" s="41"/>
    </row>
  </sheetData>
  <sheetProtection selectLockedCells="1" selectUnlockedCells="1"/>
  <mergeCells count="384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A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A26:Q26"/>
    <mergeCell ref="B27:C27"/>
    <mergeCell ref="D27:E27"/>
    <mergeCell ref="F27:G27"/>
    <mergeCell ref="H27:I27"/>
    <mergeCell ref="J27:K27"/>
    <mergeCell ref="L27:M27"/>
    <mergeCell ref="N27:O27"/>
    <mergeCell ref="P27:Q27"/>
    <mergeCell ref="A28:Q28"/>
    <mergeCell ref="B29:C29"/>
    <mergeCell ref="D29:E29"/>
    <mergeCell ref="F29:G29"/>
    <mergeCell ref="H29:I29"/>
    <mergeCell ref="J29:K29"/>
    <mergeCell ref="L29:M29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A31:A33"/>
    <mergeCell ref="B31:C31"/>
    <mergeCell ref="D31:E33"/>
    <mergeCell ref="F31:G33"/>
    <mergeCell ref="H31:I33"/>
    <mergeCell ref="J31:K33"/>
    <mergeCell ref="L31:M33"/>
    <mergeCell ref="N31:O33"/>
    <mergeCell ref="P31:Q33"/>
    <mergeCell ref="B32:C32"/>
    <mergeCell ref="B33:C33"/>
    <mergeCell ref="A34:A35"/>
    <mergeCell ref="B34:C34"/>
    <mergeCell ref="D34:E35"/>
    <mergeCell ref="F34:G35"/>
    <mergeCell ref="H34:I35"/>
    <mergeCell ref="J34:K35"/>
    <mergeCell ref="L34:M35"/>
    <mergeCell ref="N34:O35"/>
    <mergeCell ref="P34:Q35"/>
    <mergeCell ref="B35:C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A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A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A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A49:A50"/>
    <mergeCell ref="B49:C50"/>
    <mergeCell ref="D49:E49"/>
    <mergeCell ref="F49:G50"/>
    <mergeCell ref="H49:I50"/>
    <mergeCell ref="J49:K50"/>
    <mergeCell ref="L49:M49"/>
    <mergeCell ref="N49:O50"/>
    <mergeCell ref="P49:Q49"/>
    <mergeCell ref="D50:E50"/>
    <mergeCell ref="L50:M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A55:A56"/>
    <mergeCell ref="B55:C55"/>
    <mergeCell ref="D55:E56"/>
    <mergeCell ref="F55:G56"/>
    <mergeCell ref="H55:I56"/>
    <mergeCell ref="J55:K56"/>
    <mergeCell ref="L55:M56"/>
    <mergeCell ref="N55:O56"/>
    <mergeCell ref="P55:Q56"/>
    <mergeCell ref="B56:C56"/>
    <mergeCell ref="B57:C57"/>
    <mergeCell ref="D57:E57"/>
    <mergeCell ref="F57:G57"/>
    <mergeCell ref="H57:I57"/>
    <mergeCell ref="J57:K57"/>
    <mergeCell ref="L57:M57"/>
    <mergeCell ref="N57:O57"/>
    <mergeCell ref="P57:Q57"/>
    <mergeCell ref="A58:Q58"/>
    <mergeCell ref="B59:C59"/>
    <mergeCell ref="D59:E59"/>
    <mergeCell ref="F59:G59"/>
    <mergeCell ref="H59:I59"/>
    <mergeCell ref="J59:K59"/>
    <mergeCell ref="L59:M59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61:C61"/>
    <mergeCell ref="D61:E61"/>
    <mergeCell ref="F61:G61"/>
    <mergeCell ref="H61:I61"/>
    <mergeCell ref="J61:K61"/>
    <mergeCell ref="L61:M61"/>
    <mergeCell ref="N61:O61"/>
    <mergeCell ref="P61:Q61"/>
    <mergeCell ref="B62:C62"/>
    <mergeCell ref="D62:E62"/>
    <mergeCell ref="F62:G62"/>
    <mergeCell ref="H62:I62"/>
    <mergeCell ref="J62:K62"/>
    <mergeCell ref="L62:M62"/>
    <mergeCell ref="N62:O62"/>
    <mergeCell ref="P62:Q62"/>
    <mergeCell ref="A63:Q63"/>
    <mergeCell ref="B64:C64"/>
    <mergeCell ref="D64:E64"/>
    <mergeCell ref="F64:G64"/>
    <mergeCell ref="H64:I64"/>
    <mergeCell ref="J64:K64"/>
    <mergeCell ref="L64:M64"/>
    <mergeCell ref="N64:O64"/>
    <mergeCell ref="P64:Q64"/>
    <mergeCell ref="B65:C65"/>
    <mergeCell ref="D65:E65"/>
    <mergeCell ref="F65:G65"/>
    <mergeCell ref="H65:I65"/>
    <mergeCell ref="J65:K65"/>
    <mergeCell ref="L65:M65"/>
    <mergeCell ref="N65:O65"/>
    <mergeCell ref="P65:Q65"/>
    <mergeCell ref="A66:Q66"/>
    <mergeCell ref="B67:C67"/>
    <mergeCell ref="D67:E67"/>
    <mergeCell ref="F67:G67"/>
    <mergeCell ref="H67:I67"/>
    <mergeCell ref="J67:K67"/>
    <mergeCell ref="L67:M67"/>
    <mergeCell ref="N67:O67"/>
    <mergeCell ref="P67:Q67"/>
    <mergeCell ref="B68:C68"/>
    <mergeCell ref="D68:E68"/>
    <mergeCell ref="F68:G68"/>
    <mergeCell ref="H68:I68"/>
    <mergeCell ref="J68:K68"/>
    <mergeCell ref="L68:M68"/>
    <mergeCell ref="N68:O68"/>
    <mergeCell ref="P68:Q68"/>
    <mergeCell ref="B69:C69"/>
    <mergeCell ref="D69:E69"/>
    <mergeCell ref="F69:G69"/>
    <mergeCell ref="H69:I69"/>
    <mergeCell ref="J69:K69"/>
    <mergeCell ref="L69:M69"/>
    <mergeCell ref="N69:O69"/>
    <mergeCell ref="P69:Q69"/>
    <mergeCell ref="A71:Q71"/>
    <mergeCell ref="A73:Q73"/>
    <mergeCell ref="A74:Q74"/>
    <mergeCell ref="A75:Q75"/>
    <mergeCell ref="A76:Q76"/>
  </mergeCells>
  <printOptions/>
  <pageMargins left="0.3298611111111111" right="0.10972222222222222" top="0.2" bottom="0.20972222222222223" header="0.5118055555555555" footer="0.5118055555555555"/>
  <pageSetup fitToHeight="2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7" sqref="A17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125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126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2.75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2.75" customHeight="1">
      <c r="A13" s="8" t="s">
        <v>113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4"/>
    </row>
    <row r="14" spans="1:18" ht="25.5" customHeight="1">
      <c r="A14" s="24">
        <v>1</v>
      </c>
      <c r="B14" s="11" t="s">
        <v>114</v>
      </c>
      <c r="C14" s="11"/>
      <c r="D14" s="9" t="s">
        <v>115</v>
      </c>
      <c r="E14" s="9"/>
      <c r="F14" s="11">
        <v>250</v>
      </c>
      <c r="G14" s="11"/>
      <c r="H14" s="12">
        <v>390</v>
      </c>
      <c r="I14" s="12"/>
      <c r="J14" s="9">
        <v>8</v>
      </c>
      <c r="K14" s="9"/>
      <c r="L14" s="12">
        <f aca="true" t="shared" si="0" ref="L14:L16">H14*J14</f>
        <v>3120</v>
      </c>
      <c r="M14" s="12"/>
      <c r="N14" s="13">
        <f>L14/F14</f>
        <v>12.48</v>
      </c>
      <c r="O14" s="13"/>
      <c r="P14" s="13">
        <f aca="true" t="shared" si="1" ref="P14:P16">L14*1.18</f>
        <v>3681.6</v>
      </c>
      <c r="Q14" s="13"/>
      <c r="R14" s="34"/>
    </row>
    <row r="15" spans="1:18" ht="25.5" customHeight="1">
      <c r="A15" s="24">
        <v>2</v>
      </c>
      <c r="B15" s="11" t="s">
        <v>116</v>
      </c>
      <c r="C15" s="11"/>
      <c r="D15" s="9" t="s">
        <v>117</v>
      </c>
      <c r="E15" s="9"/>
      <c r="F15" s="11"/>
      <c r="G15" s="11"/>
      <c r="H15" s="12">
        <v>960</v>
      </c>
      <c r="I15" s="12"/>
      <c r="J15" s="9">
        <v>8</v>
      </c>
      <c r="K15" s="9"/>
      <c r="L15" s="12">
        <f t="shared" si="0"/>
        <v>7680</v>
      </c>
      <c r="M15" s="12"/>
      <c r="N15" s="9"/>
      <c r="O15" s="9"/>
      <c r="P15" s="13">
        <f t="shared" si="1"/>
        <v>9062.4</v>
      </c>
      <c r="Q15" s="13"/>
      <c r="R15" s="34"/>
    </row>
    <row r="16" spans="1:19" ht="25.5" customHeight="1">
      <c r="A16" s="24">
        <v>3</v>
      </c>
      <c r="B16" s="11" t="s">
        <v>118</v>
      </c>
      <c r="C16" s="11"/>
      <c r="D16" s="9" t="s">
        <v>119</v>
      </c>
      <c r="E16" s="9"/>
      <c r="F16" s="11"/>
      <c r="G16" s="11"/>
      <c r="H16" s="12">
        <v>1800</v>
      </c>
      <c r="I16" s="12"/>
      <c r="J16" s="9">
        <v>8</v>
      </c>
      <c r="K16" s="9"/>
      <c r="L16" s="12">
        <f t="shared" si="0"/>
        <v>14400</v>
      </c>
      <c r="M16" s="12"/>
      <c r="N16" s="11"/>
      <c r="O16" s="11"/>
      <c r="P16" s="13">
        <f t="shared" si="1"/>
        <v>16992</v>
      </c>
      <c r="Q16" s="13"/>
      <c r="R16" s="35"/>
      <c r="S16" s="15"/>
    </row>
    <row r="17" spans="1:18" ht="5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</row>
    <row r="18" spans="1:17" ht="13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ht="4.5" customHeight="1">
      <c r="A19" s="38"/>
    </row>
    <row r="20" spans="1:17" ht="60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31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32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30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ht="12.75">
      <c r="A24" s="40"/>
    </row>
    <row r="25" spans="2:10" ht="12.75">
      <c r="B25" s="41"/>
      <c r="J25" s="41"/>
    </row>
    <row r="26" spans="2:10" ht="12.75">
      <c r="B26" s="42"/>
      <c r="C26" s="42"/>
      <c r="D26" s="42"/>
      <c r="E26" s="42"/>
      <c r="F26" s="42"/>
      <c r="G26" s="42"/>
      <c r="H26" s="42"/>
      <c r="I26" s="42"/>
      <c r="J26" s="43"/>
    </row>
    <row r="27" spans="2:10" ht="12.75">
      <c r="B27" s="43"/>
      <c r="J27" s="43"/>
    </row>
    <row r="28" ht="12.75">
      <c r="B28" s="44"/>
    </row>
    <row r="29" ht="12.75">
      <c r="B29" s="43"/>
    </row>
    <row r="30" spans="2:10" ht="12.75">
      <c r="B30" s="43"/>
      <c r="J30" s="41"/>
    </row>
  </sheetData>
  <sheetProtection selectLockedCells="1" selectUnlockedCells="1"/>
  <mergeCells count="52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A18:Q18"/>
    <mergeCell ref="A20:Q20"/>
    <mergeCell ref="A21:Q21"/>
    <mergeCell ref="A22:Q22"/>
    <mergeCell ref="A23:Q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0">
      <selection activeCell="A23" sqref="A23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125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126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5.75" customHeight="1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7" ht="15.75" customHeight="1">
      <c r="A13" s="8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ht="15.75" customHeight="1">
      <c r="A14" s="9">
        <v>1</v>
      </c>
      <c r="B14" s="10" t="s">
        <v>27</v>
      </c>
      <c r="C14" s="10"/>
      <c r="D14" s="11" t="s">
        <v>28</v>
      </c>
      <c r="E14" s="11"/>
      <c r="F14" s="11">
        <v>160</v>
      </c>
      <c r="G14" s="11"/>
      <c r="H14" s="12">
        <f>ROUND(589*1.05,0)</f>
        <v>618</v>
      </c>
      <c r="I14" s="12"/>
      <c r="J14" s="11">
        <v>8</v>
      </c>
      <c r="K14" s="11"/>
      <c r="L14" s="12">
        <f>H14*J14</f>
        <v>4944</v>
      </c>
      <c r="M14" s="12"/>
      <c r="N14" s="13">
        <f>L14/F14</f>
        <v>30.9</v>
      </c>
      <c r="O14" s="13"/>
      <c r="P14" s="13">
        <f>L14*1.18</f>
        <v>5833.92</v>
      </c>
      <c r="Q14" s="13"/>
      <c r="R14" s="14"/>
      <c r="S14" s="15"/>
    </row>
    <row r="15" spans="1:19" ht="15.75" customHeight="1">
      <c r="A15" s="16">
        <v>2</v>
      </c>
      <c r="B15" s="10" t="s">
        <v>29</v>
      </c>
      <c r="C15" s="10"/>
      <c r="D15" s="11" t="s">
        <v>30</v>
      </c>
      <c r="E15" s="11"/>
      <c r="F15" s="11">
        <v>160</v>
      </c>
      <c r="G15" s="11"/>
      <c r="H15" s="12">
        <f>ROUND(681*1.05,0)</f>
        <v>715</v>
      </c>
      <c r="I15" s="12"/>
      <c r="J15" s="11">
        <v>8</v>
      </c>
      <c r="K15" s="11"/>
      <c r="L15" s="12">
        <f aca="true" t="shared" si="0" ref="L15:L22">H15*J15</f>
        <v>5720</v>
      </c>
      <c r="M15" s="12"/>
      <c r="N15" s="13">
        <f aca="true" t="shared" si="1" ref="N15:N22">L15/F15</f>
        <v>35.75</v>
      </c>
      <c r="O15" s="13"/>
      <c r="P15" s="13">
        <f aca="true" t="shared" si="2" ref="P15:P22">L15*1.18</f>
        <v>6749.599999999999</v>
      </c>
      <c r="Q15" s="13"/>
      <c r="R15" s="14"/>
      <c r="S15" s="15"/>
    </row>
    <row r="16" spans="1:19" ht="15.75" customHeight="1">
      <c r="A16" s="16">
        <v>3</v>
      </c>
      <c r="B16" s="10" t="s">
        <v>31</v>
      </c>
      <c r="C16" s="10"/>
      <c r="D16" s="11" t="s">
        <v>32</v>
      </c>
      <c r="E16" s="11"/>
      <c r="F16" s="11">
        <v>160</v>
      </c>
      <c r="G16" s="11"/>
      <c r="H16" s="12">
        <f>ROUND(1.05*850,0)</f>
        <v>893</v>
      </c>
      <c r="I16" s="12"/>
      <c r="J16" s="11">
        <v>8</v>
      </c>
      <c r="K16" s="11"/>
      <c r="L16" s="12">
        <f t="shared" si="0"/>
        <v>7144</v>
      </c>
      <c r="M16" s="12"/>
      <c r="N16" s="13">
        <f t="shared" si="1"/>
        <v>44.65</v>
      </c>
      <c r="O16" s="13"/>
      <c r="P16" s="13">
        <f t="shared" si="2"/>
        <v>8429.92</v>
      </c>
      <c r="Q16" s="13"/>
      <c r="R16" s="14"/>
      <c r="S16" s="15"/>
    </row>
    <row r="17" spans="1:19" ht="15.75" customHeight="1">
      <c r="A17" s="16">
        <v>4</v>
      </c>
      <c r="B17" s="10" t="s">
        <v>33</v>
      </c>
      <c r="C17" s="10"/>
      <c r="D17" s="11" t="s">
        <v>34</v>
      </c>
      <c r="E17" s="11"/>
      <c r="F17" s="11">
        <v>160</v>
      </c>
      <c r="G17" s="11"/>
      <c r="H17" s="12">
        <f>ROUND(1.05*762,0)</f>
        <v>800</v>
      </c>
      <c r="I17" s="12"/>
      <c r="J17" s="11">
        <v>8</v>
      </c>
      <c r="K17" s="11"/>
      <c r="L17" s="12">
        <f t="shared" si="0"/>
        <v>6400</v>
      </c>
      <c r="M17" s="12"/>
      <c r="N17" s="13">
        <f t="shared" si="1"/>
        <v>40</v>
      </c>
      <c r="O17" s="13"/>
      <c r="P17" s="13">
        <f t="shared" si="2"/>
        <v>7552</v>
      </c>
      <c r="Q17" s="13"/>
      <c r="R17" s="14"/>
      <c r="S17" s="15"/>
    </row>
    <row r="18" spans="1:19" ht="38.25" customHeight="1">
      <c r="A18" s="16">
        <v>5</v>
      </c>
      <c r="B18" s="10" t="s">
        <v>35</v>
      </c>
      <c r="C18" s="10"/>
      <c r="D18" s="11" t="s">
        <v>36</v>
      </c>
      <c r="E18" s="11"/>
      <c r="F18" s="11">
        <v>160</v>
      </c>
      <c r="G18" s="11"/>
      <c r="H18" s="12">
        <f>ROUND(1.05*1050,0)</f>
        <v>1103</v>
      </c>
      <c r="I18" s="12"/>
      <c r="J18" s="11">
        <v>8</v>
      </c>
      <c r="K18" s="11"/>
      <c r="L18" s="12">
        <f t="shared" si="0"/>
        <v>8824</v>
      </c>
      <c r="M18" s="12"/>
      <c r="N18" s="13">
        <f t="shared" si="1"/>
        <v>55.15</v>
      </c>
      <c r="O18" s="13"/>
      <c r="P18" s="13">
        <f t="shared" si="2"/>
        <v>10412.32</v>
      </c>
      <c r="Q18" s="13"/>
      <c r="R18" s="14"/>
      <c r="S18" s="15"/>
    </row>
    <row r="19" spans="1:19" ht="38.25" customHeight="1">
      <c r="A19" s="16">
        <v>6</v>
      </c>
      <c r="B19" s="11" t="s">
        <v>37</v>
      </c>
      <c r="C19" s="11"/>
      <c r="D19" s="11" t="s">
        <v>38</v>
      </c>
      <c r="E19" s="11"/>
      <c r="F19" s="11">
        <v>161</v>
      </c>
      <c r="G19" s="11"/>
      <c r="H19" s="12">
        <f>ROUND(1.05*1484,0)</f>
        <v>1558</v>
      </c>
      <c r="I19" s="12"/>
      <c r="J19" s="11">
        <v>8</v>
      </c>
      <c r="K19" s="11"/>
      <c r="L19" s="12">
        <f t="shared" si="0"/>
        <v>12464</v>
      </c>
      <c r="M19" s="12"/>
      <c r="N19" s="13">
        <f t="shared" si="1"/>
        <v>77.41614906832298</v>
      </c>
      <c r="O19" s="13"/>
      <c r="P19" s="13">
        <f t="shared" si="2"/>
        <v>14707.519999999999</v>
      </c>
      <c r="Q19" s="13"/>
      <c r="R19" s="14"/>
      <c r="S19" s="15"/>
    </row>
    <row r="20" spans="1:19" ht="15.75" customHeight="1">
      <c r="A20" s="16">
        <v>7</v>
      </c>
      <c r="B20" s="10" t="s">
        <v>39</v>
      </c>
      <c r="C20" s="10"/>
      <c r="D20" s="11" t="s">
        <v>40</v>
      </c>
      <c r="E20" s="11"/>
      <c r="F20" s="11">
        <v>160</v>
      </c>
      <c r="G20" s="11"/>
      <c r="H20" s="12">
        <f>ROUND(1.05*1484,0)</f>
        <v>1558</v>
      </c>
      <c r="I20" s="12"/>
      <c r="J20" s="11">
        <v>8</v>
      </c>
      <c r="K20" s="11"/>
      <c r="L20" s="12">
        <f t="shared" si="0"/>
        <v>12464</v>
      </c>
      <c r="M20" s="12"/>
      <c r="N20" s="13">
        <f t="shared" si="1"/>
        <v>77.9</v>
      </c>
      <c r="O20" s="13"/>
      <c r="P20" s="13">
        <f t="shared" si="2"/>
        <v>14707.519999999999</v>
      </c>
      <c r="Q20" s="13"/>
      <c r="R20" s="14"/>
      <c r="S20" s="15"/>
    </row>
    <row r="21" spans="1:19" ht="15.75" customHeight="1">
      <c r="A21" s="16">
        <v>8</v>
      </c>
      <c r="B21" s="10" t="s">
        <v>41</v>
      </c>
      <c r="C21" s="10"/>
      <c r="D21" s="11" t="s">
        <v>42</v>
      </c>
      <c r="E21" s="11"/>
      <c r="F21" s="11">
        <v>160</v>
      </c>
      <c r="G21" s="11"/>
      <c r="H21" s="12">
        <f>ROUND(1.05*1336,0)</f>
        <v>1403</v>
      </c>
      <c r="I21" s="12"/>
      <c r="J21" s="11">
        <v>8</v>
      </c>
      <c r="K21" s="11"/>
      <c r="L21" s="12">
        <f t="shared" si="0"/>
        <v>11224</v>
      </c>
      <c r="M21" s="12"/>
      <c r="N21" s="13">
        <f t="shared" si="1"/>
        <v>70.15</v>
      </c>
      <c r="O21" s="13"/>
      <c r="P21" s="13">
        <f t="shared" si="2"/>
        <v>13244.32</v>
      </c>
      <c r="Q21" s="13"/>
      <c r="R21" s="14"/>
      <c r="S21" s="15"/>
    </row>
    <row r="22" spans="1:19" ht="38.25" customHeight="1">
      <c r="A22" s="16">
        <v>9</v>
      </c>
      <c r="B22" s="10" t="s">
        <v>43</v>
      </c>
      <c r="C22" s="10"/>
      <c r="D22" s="11" t="s">
        <v>44</v>
      </c>
      <c r="E22" s="11"/>
      <c r="F22" s="11">
        <v>160</v>
      </c>
      <c r="G22" s="11"/>
      <c r="H22" s="12">
        <f>ROUND(1.05*1820,0)</f>
        <v>1911</v>
      </c>
      <c r="I22" s="12"/>
      <c r="J22" s="11">
        <v>8</v>
      </c>
      <c r="K22" s="11"/>
      <c r="L22" s="12">
        <f t="shared" si="0"/>
        <v>15288</v>
      </c>
      <c r="M22" s="12"/>
      <c r="N22" s="13">
        <f t="shared" si="1"/>
        <v>95.55</v>
      </c>
      <c r="O22" s="13"/>
      <c r="P22" s="13">
        <f t="shared" si="2"/>
        <v>18039.84</v>
      </c>
      <c r="Q22" s="13"/>
      <c r="R22" s="14"/>
      <c r="S22" s="15"/>
    </row>
    <row r="23" ht="4.5" customHeight="1">
      <c r="A23" s="38"/>
    </row>
    <row r="24" spans="1:17" ht="60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31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32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30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ht="12.75">
      <c r="A28" s="40"/>
    </row>
    <row r="29" spans="2:10" ht="12.75">
      <c r="B29" s="41"/>
      <c r="J29" s="41"/>
    </row>
    <row r="30" spans="2:10" ht="12.75">
      <c r="B30" s="42"/>
      <c r="C30" s="42"/>
      <c r="D30" s="42"/>
      <c r="E30" s="42"/>
      <c r="F30" s="42"/>
      <c r="G30" s="42"/>
      <c r="H30" s="42"/>
      <c r="I30" s="42"/>
      <c r="J30" s="43"/>
    </row>
    <row r="31" spans="2:10" ht="12.75">
      <c r="B31" s="43"/>
      <c r="J31" s="43"/>
    </row>
    <row r="32" ht="12.75">
      <c r="B32" s="44"/>
    </row>
    <row r="33" ht="12.75">
      <c r="B33" s="43"/>
    </row>
    <row r="34" spans="2:10" ht="12.75">
      <c r="B34" s="43"/>
      <c r="J34" s="41"/>
    </row>
  </sheetData>
  <sheetProtection selectLockedCells="1" selectUnlockedCells="1"/>
  <mergeCells count="99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A24:Q24"/>
    <mergeCell ref="A25:Q25"/>
    <mergeCell ref="A26:Q26"/>
    <mergeCell ref="A27:Q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U18" sqref="U18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125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126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5.75" customHeight="1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5.75" customHeight="1">
      <c r="A13" s="5" t="s">
        <v>45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7"/>
    </row>
    <row r="14" spans="1:19" ht="15.75" customHeight="1">
      <c r="A14" s="16">
        <v>1</v>
      </c>
      <c r="B14" s="10" t="s">
        <v>46</v>
      </c>
      <c r="C14" s="10"/>
      <c r="D14" s="11" t="s">
        <v>47</v>
      </c>
      <c r="E14" s="11"/>
      <c r="F14" s="11">
        <v>150</v>
      </c>
      <c r="G14" s="11"/>
      <c r="H14" s="12">
        <f>ROUND(1.05*1146,0)</f>
        <v>1203</v>
      </c>
      <c r="I14" s="12"/>
      <c r="J14" s="11">
        <v>8</v>
      </c>
      <c r="K14" s="11"/>
      <c r="L14" s="12">
        <f>H14*J14</f>
        <v>9624</v>
      </c>
      <c r="M14" s="12"/>
      <c r="N14" s="13">
        <f>L14/F14</f>
        <v>64.16</v>
      </c>
      <c r="O14" s="13"/>
      <c r="P14" s="13">
        <f>L14*1.18</f>
        <v>11356.32</v>
      </c>
      <c r="Q14" s="13"/>
      <c r="R14" s="14"/>
      <c r="S14" s="15"/>
    </row>
    <row r="15" spans="1:19" ht="15.75" customHeight="1">
      <c r="A15" s="16">
        <v>2</v>
      </c>
      <c r="B15" s="10" t="s">
        <v>48</v>
      </c>
      <c r="C15" s="10"/>
      <c r="D15" s="11" t="s">
        <v>49</v>
      </c>
      <c r="E15" s="11"/>
      <c r="F15" s="11">
        <v>150</v>
      </c>
      <c r="G15" s="11"/>
      <c r="H15" s="12">
        <f>ROUND(1.05*972,0)</f>
        <v>1021</v>
      </c>
      <c r="I15" s="12"/>
      <c r="J15" s="11">
        <v>8</v>
      </c>
      <c r="K15" s="11"/>
      <c r="L15" s="12">
        <f aca="true" t="shared" si="0" ref="L15">H15*J15</f>
        <v>8168</v>
      </c>
      <c r="M15" s="12"/>
      <c r="N15" s="13">
        <f aca="true" t="shared" si="1" ref="N15">L15/F15</f>
        <v>54.45333333333333</v>
      </c>
      <c r="O15" s="13"/>
      <c r="P15" s="13">
        <f aca="true" t="shared" si="2" ref="P15">L15*1.18</f>
        <v>9638.24</v>
      </c>
      <c r="Q15" s="13"/>
      <c r="R15" s="14"/>
      <c r="S15" s="15"/>
    </row>
    <row r="16" spans="1:17" ht="31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32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30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ht="12.75">
      <c r="A19" s="40"/>
    </row>
    <row r="20" spans="2:10" ht="12.75">
      <c r="B20" s="41"/>
      <c r="J20" s="41"/>
    </row>
    <row r="21" spans="2:10" ht="12.75">
      <c r="B21" s="42"/>
      <c r="C21" s="42"/>
      <c r="D21" s="42"/>
      <c r="E21" s="42"/>
      <c r="F21" s="42"/>
      <c r="G21" s="42"/>
      <c r="H21" s="42"/>
      <c r="I21" s="42"/>
      <c r="J21" s="43"/>
    </row>
    <row r="22" spans="2:10" ht="12.75">
      <c r="B22" s="43"/>
      <c r="J22" s="43"/>
    </row>
    <row r="23" ht="12.75">
      <c r="B23" s="44"/>
    </row>
    <row r="24" ht="12.75">
      <c r="B24" s="43"/>
    </row>
    <row r="25" spans="2:10" ht="12.75">
      <c r="B25" s="43"/>
      <c r="J25" s="41"/>
    </row>
  </sheetData>
  <sheetProtection selectLockedCells="1" selectUnlockedCells="1"/>
  <mergeCells count="42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A16:Q16"/>
    <mergeCell ref="A17:Q17"/>
    <mergeCell ref="A18:Q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25" sqref="A25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127</v>
      </c>
      <c r="C8" s="6"/>
      <c r="D8" s="6" t="s">
        <v>128</v>
      </c>
      <c r="E8" s="6"/>
      <c r="F8" s="6" t="s">
        <v>129</v>
      </c>
      <c r="G8" s="6"/>
      <c r="H8" s="6" t="s">
        <v>130</v>
      </c>
      <c r="I8" s="6"/>
      <c r="J8" s="6" t="s">
        <v>131</v>
      </c>
      <c r="K8" s="6"/>
      <c r="L8" s="6" t="s">
        <v>132</v>
      </c>
      <c r="M8" s="6"/>
      <c r="N8" s="6" t="s">
        <v>133</v>
      </c>
      <c r="O8" s="6"/>
      <c r="P8" s="6" t="s">
        <v>134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5.75" customHeight="1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5.75" customHeight="1">
      <c r="A13" s="5" t="s">
        <v>53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7"/>
    </row>
    <row r="14" spans="1:19" ht="25.5" customHeight="1">
      <c r="A14" s="16">
        <v>1</v>
      </c>
      <c r="B14" s="10" t="s">
        <v>54</v>
      </c>
      <c r="C14" s="10"/>
      <c r="D14" s="11" t="s">
        <v>55</v>
      </c>
      <c r="E14" s="11"/>
      <c r="F14" s="11">
        <v>150</v>
      </c>
      <c r="G14" s="11"/>
      <c r="H14" s="12">
        <f>ROUND(1.05*1330,0)</f>
        <v>1397</v>
      </c>
      <c r="I14" s="12"/>
      <c r="J14" s="11">
        <v>8</v>
      </c>
      <c r="K14" s="11"/>
      <c r="L14" s="12">
        <f>H14*J14</f>
        <v>11176</v>
      </c>
      <c r="M14" s="12"/>
      <c r="N14" s="13">
        <f>L14/F14</f>
        <v>74.50666666666666</v>
      </c>
      <c r="O14" s="13"/>
      <c r="P14" s="13">
        <f>L14*1.18</f>
        <v>13187.679999999998</v>
      </c>
      <c r="Q14" s="13"/>
      <c r="R14" s="14"/>
      <c r="S14" s="15"/>
    </row>
    <row r="15" spans="1:19" ht="25.5" customHeight="1">
      <c r="A15" s="16">
        <v>2</v>
      </c>
      <c r="B15" s="10" t="s">
        <v>56</v>
      </c>
      <c r="C15" s="10"/>
      <c r="D15" s="11" t="s">
        <v>57</v>
      </c>
      <c r="E15" s="11"/>
      <c r="F15" s="11">
        <v>200</v>
      </c>
      <c r="G15" s="11"/>
      <c r="H15" s="12">
        <f>ROUND(1.05*1006,0)</f>
        <v>1056</v>
      </c>
      <c r="I15" s="12"/>
      <c r="J15" s="11">
        <v>8</v>
      </c>
      <c r="K15" s="11"/>
      <c r="L15" s="12">
        <f>H15*J15</f>
        <v>8448</v>
      </c>
      <c r="M15" s="12"/>
      <c r="N15" s="13">
        <f>L15/F15</f>
        <v>42.24</v>
      </c>
      <c r="O15" s="13"/>
      <c r="P15" s="13">
        <f>L15*1.18</f>
        <v>9968.64</v>
      </c>
      <c r="Q15" s="13"/>
      <c r="R15" s="14"/>
      <c r="S15" s="15"/>
    </row>
    <row r="16" spans="1:19" ht="15" customHeight="1">
      <c r="A16" s="9">
        <v>3</v>
      </c>
      <c r="B16" s="20" t="s">
        <v>58</v>
      </c>
      <c r="C16" s="20"/>
      <c r="D16" s="11" t="s">
        <v>57</v>
      </c>
      <c r="E16" s="11"/>
      <c r="F16" s="11">
        <v>200</v>
      </c>
      <c r="G16" s="11"/>
      <c r="H16" s="12">
        <f>ROUND(1.05*945,0)</f>
        <v>992</v>
      </c>
      <c r="I16" s="12"/>
      <c r="J16" s="11">
        <v>8</v>
      </c>
      <c r="K16" s="11"/>
      <c r="L16" s="12">
        <f>H16*J16</f>
        <v>7936</v>
      </c>
      <c r="M16" s="12"/>
      <c r="N16" s="13">
        <f>L16/F16</f>
        <v>39.68</v>
      </c>
      <c r="O16" s="13"/>
      <c r="P16" s="13">
        <f>L16*1.18</f>
        <v>9364.48</v>
      </c>
      <c r="Q16" s="13"/>
      <c r="R16" s="14"/>
      <c r="S16" s="15"/>
    </row>
    <row r="17" spans="1:18" ht="25.5" customHeight="1">
      <c r="A17" s="9"/>
      <c r="B17" s="21" t="s">
        <v>59</v>
      </c>
      <c r="C17" s="21"/>
      <c r="D17" s="11"/>
      <c r="E17" s="11"/>
      <c r="F17" s="11"/>
      <c r="G17" s="11"/>
      <c r="H17" s="12"/>
      <c r="I17" s="12"/>
      <c r="J17" s="11"/>
      <c r="K17" s="11"/>
      <c r="L17" s="12"/>
      <c r="M17" s="12"/>
      <c r="N17" s="13"/>
      <c r="O17" s="13"/>
      <c r="P17" s="13"/>
      <c r="Q17" s="13"/>
      <c r="R17" s="14"/>
    </row>
    <row r="18" spans="1:18" ht="15.75" customHeight="1">
      <c r="A18" s="9"/>
      <c r="B18" s="22" t="s">
        <v>60</v>
      </c>
      <c r="C18" s="22"/>
      <c r="D18" s="11"/>
      <c r="E18" s="11"/>
      <c r="F18" s="11"/>
      <c r="G18" s="11"/>
      <c r="H18" s="12"/>
      <c r="I18" s="12"/>
      <c r="J18" s="11"/>
      <c r="K18" s="11"/>
      <c r="L18" s="12"/>
      <c r="M18" s="12"/>
      <c r="N18" s="13"/>
      <c r="O18" s="13"/>
      <c r="P18" s="13"/>
      <c r="Q18" s="13"/>
      <c r="R18" s="14"/>
    </row>
    <row r="19" spans="1:19" ht="15" customHeight="1">
      <c r="A19" s="9">
        <v>4</v>
      </c>
      <c r="B19" s="20" t="s">
        <v>61</v>
      </c>
      <c r="C19" s="20"/>
      <c r="D19" s="11" t="s">
        <v>62</v>
      </c>
      <c r="E19" s="11"/>
      <c r="F19" s="11">
        <v>200</v>
      </c>
      <c r="G19" s="11"/>
      <c r="H19" s="18">
        <f>ROUND(1.05*822,0)</f>
        <v>863</v>
      </c>
      <c r="I19" s="18"/>
      <c r="J19" s="11">
        <v>8</v>
      </c>
      <c r="K19" s="11"/>
      <c r="L19" s="18">
        <f>H19*J19</f>
        <v>6904</v>
      </c>
      <c r="M19" s="18"/>
      <c r="N19" s="19">
        <f>L19/F19</f>
        <v>34.52</v>
      </c>
      <c r="O19" s="19"/>
      <c r="P19" s="19">
        <f>L19*1.18</f>
        <v>8146.719999999999</v>
      </c>
      <c r="Q19" s="19"/>
      <c r="R19" s="14"/>
      <c r="S19" s="15"/>
    </row>
    <row r="20" spans="1:18" ht="25.5" customHeight="1">
      <c r="A20" s="9"/>
      <c r="B20" s="22" t="s">
        <v>63</v>
      </c>
      <c r="C20" s="22"/>
      <c r="D20" s="11"/>
      <c r="E20" s="11"/>
      <c r="F20" s="11"/>
      <c r="G20" s="11"/>
      <c r="H20" s="18"/>
      <c r="I20" s="18"/>
      <c r="J20" s="11"/>
      <c r="K20" s="11"/>
      <c r="L20" s="18"/>
      <c r="M20" s="18"/>
      <c r="N20" s="19"/>
      <c r="O20" s="19"/>
      <c r="P20" s="19"/>
      <c r="Q20" s="19"/>
      <c r="R20" s="14"/>
    </row>
    <row r="21" spans="1:19" ht="25.5" customHeight="1">
      <c r="A21" s="16">
        <v>5</v>
      </c>
      <c r="B21" s="10" t="s">
        <v>64</v>
      </c>
      <c r="C21" s="10"/>
      <c r="D21" s="11" t="s">
        <v>65</v>
      </c>
      <c r="E21" s="11"/>
      <c r="F21" s="11">
        <v>200</v>
      </c>
      <c r="G21" s="11"/>
      <c r="H21" s="12">
        <f>ROUND(1.05*822,0)</f>
        <v>863</v>
      </c>
      <c r="I21" s="12"/>
      <c r="J21" s="11">
        <v>8</v>
      </c>
      <c r="K21" s="11"/>
      <c r="L21" s="12">
        <f>H21*J21</f>
        <v>6904</v>
      </c>
      <c r="M21" s="12"/>
      <c r="N21" s="13">
        <f>L21/F21</f>
        <v>34.52</v>
      </c>
      <c r="O21" s="13"/>
      <c r="P21" s="13">
        <f>L21*1.18</f>
        <v>8146.719999999999</v>
      </c>
      <c r="Q21" s="13"/>
      <c r="R21" s="14"/>
      <c r="S21" s="15"/>
    </row>
    <row r="22" spans="1:19" ht="15.75" customHeight="1">
      <c r="A22" s="16">
        <v>6</v>
      </c>
      <c r="B22" s="10" t="s">
        <v>66</v>
      </c>
      <c r="C22" s="10"/>
      <c r="D22" s="11" t="s">
        <v>67</v>
      </c>
      <c r="E22" s="11"/>
      <c r="F22" s="11">
        <v>200</v>
      </c>
      <c r="G22" s="11"/>
      <c r="H22" s="12">
        <f>ROUND(1.05*610,0)</f>
        <v>641</v>
      </c>
      <c r="I22" s="12"/>
      <c r="J22" s="11">
        <v>8</v>
      </c>
      <c r="K22" s="11"/>
      <c r="L22" s="12">
        <f aca="true" t="shared" si="0" ref="L22:L24">H22*J22</f>
        <v>5128</v>
      </c>
      <c r="M22" s="12"/>
      <c r="N22" s="13">
        <f aca="true" t="shared" si="1" ref="N22:N24">L22/F22</f>
        <v>25.64</v>
      </c>
      <c r="O22" s="13"/>
      <c r="P22" s="13">
        <f aca="true" t="shared" si="2" ref="P22:P24">L22*1.18</f>
        <v>6051.04</v>
      </c>
      <c r="Q22" s="13"/>
      <c r="R22" s="14"/>
      <c r="S22" s="15"/>
    </row>
    <row r="23" spans="1:19" ht="15.75" customHeight="1">
      <c r="A23" s="16">
        <v>7</v>
      </c>
      <c r="B23" s="10" t="s">
        <v>68</v>
      </c>
      <c r="C23" s="10"/>
      <c r="D23" s="11" t="s">
        <v>69</v>
      </c>
      <c r="E23" s="11"/>
      <c r="F23" s="11">
        <v>200</v>
      </c>
      <c r="G23" s="11"/>
      <c r="H23" s="12">
        <f>ROUND(1.05*661,0)</f>
        <v>694</v>
      </c>
      <c r="I23" s="12"/>
      <c r="J23" s="9">
        <v>8</v>
      </c>
      <c r="K23" s="9"/>
      <c r="L23" s="12">
        <f t="shared" si="0"/>
        <v>5552</v>
      </c>
      <c r="M23" s="12"/>
      <c r="N23" s="13">
        <f>L23/F23</f>
        <v>27.76</v>
      </c>
      <c r="O23" s="13"/>
      <c r="P23" s="13">
        <f t="shared" si="2"/>
        <v>6551.36</v>
      </c>
      <c r="Q23" s="13"/>
      <c r="R23" s="17"/>
      <c r="S23" s="15"/>
    </row>
    <row r="24" spans="1:19" ht="15.75" customHeight="1">
      <c r="A24" s="16">
        <v>8</v>
      </c>
      <c r="B24" s="10" t="s">
        <v>70</v>
      </c>
      <c r="C24" s="10"/>
      <c r="D24" s="11" t="s">
        <v>71</v>
      </c>
      <c r="E24" s="11"/>
      <c r="F24" s="11">
        <v>200</v>
      </c>
      <c r="G24" s="11"/>
      <c r="H24" s="12">
        <f>ROUND(1.05*586,0)</f>
        <v>615</v>
      </c>
      <c r="I24" s="12"/>
      <c r="J24" s="11">
        <v>8</v>
      </c>
      <c r="K24" s="11"/>
      <c r="L24" s="12">
        <f t="shared" si="0"/>
        <v>4920</v>
      </c>
      <c r="M24" s="12"/>
      <c r="N24" s="13">
        <f t="shared" si="1"/>
        <v>24.6</v>
      </c>
      <c r="O24" s="13"/>
      <c r="P24" s="13">
        <f t="shared" si="2"/>
        <v>5805.599999999999</v>
      </c>
      <c r="Q24" s="13"/>
      <c r="R24" s="17"/>
      <c r="S24" s="15"/>
    </row>
    <row r="25" ht="12.75">
      <c r="B25" s="44"/>
    </row>
    <row r="26" ht="12.75">
      <c r="B26" s="43"/>
    </row>
    <row r="27" spans="2:10" ht="12.75">
      <c r="B27" s="43"/>
      <c r="J27" s="41"/>
    </row>
  </sheetData>
  <sheetProtection selectLockedCells="1" selectUnlockedCells="1"/>
  <mergeCells count="92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A16:A18"/>
    <mergeCell ref="B16:C16"/>
    <mergeCell ref="D16:E18"/>
    <mergeCell ref="F16:G18"/>
    <mergeCell ref="H16:I18"/>
    <mergeCell ref="J16:K18"/>
    <mergeCell ref="L16:M18"/>
    <mergeCell ref="N16:O18"/>
    <mergeCell ref="P16:Q18"/>
    <mergeCell ref="B17:C17"/>
    <mergeCell ref="B18:C18"/>
    <mergeCell ref="A19:A20"/>
    <mergeCell ref="B19:C19"/>
    <mergeCell ref="D19:E20"/>
    <mergeCell ref="F19:G20"/>
    <mergeCell ref="H19:I20"/>
    <mergeCell ref="J19:K20"/>
    <mergeCell ref="L19:M20"/>
    <mergeCell ref="N19:O20"/>
    <mergeCell ref="P19:Q20"/>
    <mergeCell ref="B20:C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6" sqref="A16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125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126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5.75" customHeight="1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5.75" customHeight="1">
      <c r="A13" s="8" t="s">
        <v>72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</row>
    <row r="14" spans="1:19" ht="25.5" customHeight="1">
      <c r="A14" s="23">
        <v>1</v>
      </c>
      <c r="B14" s="10" t="s">
        <v>73</v>
      </c>
      <c r="C14" s="10"/>
      <c r="D14" s="11" t="s">
        <v>74</v>
      </c>
      <c r="E14" s="11"/>
      <c r="F14" s="11"/>
      <c r="G14" s="11"/>
      <c r="H14" s="12">
        <v>1500</v>
      </c>
      <c r="I14" s="12"/>
      <c r="J14" s="11">
        <v>8</v>
      </c>
      <c r="K14" s="11"/>
      <c r="L14" s="12">
        <f aca="true" t="shared" si="0" ref="L14:L15">H14*J14</f>
        <v>12000</v>
      </c>
      <c r="M14" s="12"/>
      <c r="N14" s="13"/>
      <c r="O14" s="13"/>
      <c r="P14" s="13">
        <f aca="true" t="shared" si="1" ref="P14:P15">L14*1.18</f>
        <v>14160</v>
      </c>
      <c r="Q14" s="13"/>
      <c r="R14" s="14"/>
      <c r="S14" s="15"/>
    </row>
    <row r="15" spans="1:19" ht="15.75" customHeight="1">
      <c r="A15" s="24">
        <v>2</v>
      </c>
      <c r="B15" s="10" t="s">
        <v>75</v>
      </c>
      <c r="C15" s="10"/>
      <c r="D15" s="11" t="s">
        <v>76</v>
      </c>
      <c r="E15" s="11"/>
      <c r="F15" s="11"/>
      <c r="G15" s="11"/>
      <c r="H15" s="12">
        <f>ROUND(1.05*1250,0)</f>
        <v>1313</v>
      </c>
      <c r="I15" s="12"/>
      <c r="J15" s="11">
        <v>8</v>
      </c>
      <c r="K15" s="11"/>
      <c r="L15" s="12">
        <f t="shared" si="0"/>
        <v>10504</v>
      </c>
      <c r="M15" s="12"/>
      <c r="N15" s="13"/>
      <c r="O15" s="13"/>
      <c r="P15" s="13">
        <f t="shared" si="1"/>
        <v>12394.72</v>
      </c>
      <c r="Q15" s="13"/>
      <c r="R15" s="14"/>
      <c r="S15" s="15"/>
    </row>
  </sheetData>
  <sheetProtection selectLockedCells="1" selectUnlockedCells="1"/>
  <mergeCells count="39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6" sqref="A16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125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126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5.75" customHeight="1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5.75" customHeight="1">
      <c r="A13" s="8" t="s">
        <v>77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</row>
    <row r="14" spans="1:19" ht="15.75" customHeight="1">
      <c r="A14" s="23">
        <v>1</v>
      </c>
      <c r="B14" s="10" t="s">
        <v>78</v>
      </c>
      <c r="C14" s="10"/>
      <c r="D14" s="11" t="s">
        <v>79</v>
      </c>
      <c r="E14" s="11"/>
      <c r="F14" s="10"/>
      <c r="G14" s="10"/>
      <c r="H14" s="12">
        <f>ROUND(1.05*912,0)</f>
        <v>958</v>
      </c>
      <c r="I14" s="12"/>
      <c r="J14" s="11">
        <v>8</v>
      </c>
      <c r="K14" s="11"/>
      <c r="L14" s="12">
        <f aca="true" t="shared" si="0" ref="L14:L15">H14*J14</f>
        <v>7664</v>
      </c>
      <c r="M14" s="12"/>
      <c r="N14" s="13"/>
      <c r="O14" s="13"/>
      <c r="P14" s="13">
        <f aca="true" t="shared" si="1" ref="P14:P15">L14*1.18</f>
        <v>9043.519999999999</v>
      </c>
      <c r="Q14" s="13"/>
      <c r="R14" s="14"/>
      <c r="S14" s="15"/>
    </row>
    <row r="15" spans="1:19" ht="15.75" customHeight="1">
      <c r="A15" s="23">
        <v>2</v>
      </c>
      <c r="B15" s="10" t="s">
        <v>80</v>
      </c>
      <c r="C15" s="10"/>
      <c r="D15" s="11" t="s">
        <v>81</v>
      </c>
      <c r="E15" s="11"/>
      <c r="F15" s="10"/>
      <c r="G15" s="10"/>
      <c r="H15" s="12">
        <f>ROUND(1.05*1007,0)</f>
        <v>1057</v>
      </c>
      <c r="I15" s="12"/>
      <c r="J15" s="11">
        <v>8</v>
      </c>
      <c r="K15" s="11"/>
      <c r="L15" s="12">
        <f t="shared" si="0"/>
        <v>8456</v>
      </c>
      <c r="M15" s="12"/>
      <c r="N15" s="13"/>
      <c r="O15" s="13"/>
      <c r="P15" s="13">
        <f t="shared" si="1"/>
        <v>9978.08</v>
      </c>
      <c r="Q15" s="13"/>
      <c r="R15" s="14"/>
      <c r="S15" s="15"/>
    </row>
    <row r="16" ht="4.5" customHeight="1">
      <c r="A16" s="38"/>
    </row>
    <row r="17" spans="1:17" ht="60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31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32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30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ht="12.75">
      <c r="A21" s="40"/>
    </row>
    <row r="22" spans="2:10" ht="12.75">
      <c r="B22" s="41"/>
      <c r="J22" s="41"/>
    </row>
    <row r="23" spans="2:10" ht="12.75">
      <c r="B23" s="42"/>
      <c r="C23" s="42"/>
      <c r="D23" s="42"/>
      <c r="E23" s="42"/>
      <c r="F23" s="42"/>
      <c r="G23" s="42"/>
      <c r="H23" s="42"/>
      <c r="I23" s="42"/>
      <c r="J23" s="43"/>
    </row>
    <row r="24" spans="2:10" ht="12.75">
      <c r="B24" s="43"/>
      <c r="J24" s="43"/>
    </row>
    <row r="25" ht="12.75">
      <c r="B25" s="44"/>
    </row>
    <row r="26" ht="12.75">
      <c r="B26" s="43"/>
    </row>
    <row r="27" spans="2:10" ht="12.75">
      <c r="B27" s="43"/>
      <c r="J27" s="41"/>
    </row>
  </sheetData>
  <sheetProtection selectLockedCells="1" selectUnlockedCells="1"/>
  <mergeCells count="43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A17:Q17"/>
    <mergeCell ref="A18:Q18"/>
    <mergeCell ref="A19:Q19"/>
    <mergeCell ref="A20:Q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4">
      <selection activeCell="A25" sqref="A25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127</v>
      </c>
      <c r="C8" s="6"/>
      <c r="D8" s="6" t="s">
        <v>128</v>
      </c>
      <c r="E8" s="6"/>
      <c r="F8" s="6" t="s">
        <v>129</v>
      </c>
      <c r="G8" s="6"/>
      <c r="H8" s="6" t="s">
        <v>130</v>
      </c>
      <c r="I8" s="6"/>
      <c r="J8" s="6" t="s">
        <v>131</v>
      </c>
      <c r="K8" s="6"/>
      <c r="L8" s="6" t="s">
        <v>132</v>
      </c>
      <c r="M8" s="6"/>
      <c r="N8" s="6" t="s">
        <v>133</v>
      </c>
      <c r="O8" s="6"/>
      <c r="P8" s="6" t="s">
        <v>134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2.75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5.75" customHeight="1">
      <c r="A13" s="7" t="s">
        <v>82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7"/>
    </row>
    <row r="14" spans="1:19" ht="38.25" customHeight="1">
      <c r="A14" s="24">
        <v>1</v>
      </c>
      <c r="B14" s="10" t="s">
        <v>83</v>
      </c>
      <c r="C14" s="10"/>
      <c r="D14" s="11" t="s">
        <v>84</v>
      </c>
      <c r="E14" s="11"/>
      <c r="F14" s="11"/>
      <c r="G14" s="11"/>
      <c r="H14" s="12">
        <f>ROUND(1.05*1089,0)</f>
        <v>1143</v>
      </c>
      <c r="I14" s="12"/>
      <c r="J14" s="11">
        <v>8</v>
      </c>
      <c r="K14" s="11"/>
      <c r="L14" s="12">
        <f>H14*J14</f>
        <v>9144</v>
      </c>
      <c r="M14" s="12"/>
      <c r="N14" s="11"/>
      <c r="O14" s="11"/>
      <c r="P14" s="13">
        <f>L14*1.18</f>
        <v>10789.92</v>
      </c>
      <c r="Q14" s="13"/>
      <c r="R14" s="14"/>
      <c r="S14" s="15"/>
    </row>
    <row r="15" spans="1:19" ht="25.5" customHeight="1">
      <c r="A15" s="23">
        <v>2</v>
      </c>
      <c r="B15" s="10" t="s">
        <v>85</v>
      </c>
      <c r="C15" s="10"/>
      <c r="D15" s="11" t="s">
        <v>86</v>
      </c>
      <c r="E15" s="11"/>
      <c r="F15" s="11"/>
      <c r="G15" s="11"/>
      <c r="H15" s="12">
        <f>ROUND(1.05*1483,0)</f>
        <v>1557</v>
      </c>
      <c r="I15" s="12"/>
      <c r="J15" s="11">
        <v>8</v>
      </c>
      <c r="K15" s="11"/>
      <c r="L15" s="18">
        <f>H15*J15</f>
        <v>12456</v>
      </c>
      <c r="M15" s="18"/>
      <c r="N15" s="11"/>
      <c r="O15" s="11"/>
      <c r="P15" s="19">
        <f>L15*1.18</f>
        <v>14698.08</v>
      </c>
      <c r="Q15" s="19"/>
      <c r="R15" s="14"/>
      <c r="S15" s="15"/>
    </row>
    <row r="16" spans="1:19" ht="22.5" customHeight="1">
      <c r="A16" s="24">
        <v>3</v>
      </c>
      <c r="B16" s="10" t="s">
        <v>87</v>
      </c>
      <c r="C16" s="10"/>
      <c r="D16" s="25"/>
      <c r="E16" s="25"/>
      <c r="F16" s="11"/>
      <c r="G16" s="11"/>
      <c r="H16" s="12">
        <f>1366</f>
        <v>1366</v>
      </c>
      <c r="I16" s="12"/>
      <c r="J16" s="26">
        <v>8</v>
      </c>
      <c r="K16" s="26"/>
      <c r="L16" s="18">
        <f aca="true" t="shared" si="0" ref="L16">H16*J16</f>
        <v>10928</v>
      </c>
      <c r="M16" s="18"/>
      <c r="N16" s="27"/>
      <c r="O16" s="27"/>
      <c r="P16" s="19">
        <f aca="true" t="shared" si="1" ref="P16">L16*1.18</f>
        <v>12895.039999999999</v>
      </c>
      <c r="Q16" s="19"/>
      <c r="R16" s="14"/>
      <c r="S16" s="15"/>
    </row>
    <row r="17" spans="1:18" ht="15.75" customHeight="1">
      <c r="A17" s="24"/>
      <c r="B17" s="10"/>
      <c r="C17" s="10"/>
      <c r="D17" s="28" t="s">
        <v>88</v>
      </c>
      <c r="E17" s="28"/>
      <c r="F17" s="11"/>
      <c r="G17" s="11"/>
      <c r="H17" s="12"/>
      <c r="I17" s="12"/>
      <c r="J17" s="26"/>
      <c r="K17" s="26"/>
      <c r="L17" s="29"/>
      <c r="M17" s="29"/>
      <c r="N17" s="27"/>
      <c r="O17" s="27"/>
      <c r="P17" s="30"/>
      <c r="Q17" s="30"/>
      <c r="R17" s="14"/>
    </row>
    <row r="18" spans="1:19" ht="25.5" customHeight="1">
      <c r="A18" s="23">
        <v>4</v>
      </c>
      <c r="B18" s="10" t="s">
        <v>89</v>
      </c>
      <c r="C18" s="10"/>
      <c r="D18" s="11" t="s">
        <v>90</v>
      </c>
      <c r="E18" s="11"/>
      <c r="F18" s="11"/>
      <c r="G18" s="11"/>
      <c r="H18" s="12">
        <f>1740</f>
        <v>1740</v>
      </c>
      <c r="I18" s="12"/>
      <c r="J18" s="11">
        <v>8</v>
      </c>
      <c r="K18" s="11"/>
      <c r="L18" s="18">
        <f>H18*J18</f>
        <v>13920</v>
      </c>
      <c r="M18" s="18"/>
      <c r="N18" s="11"/>
      <c r="O18" s="11"/>
      <c r="P18" s="19">
        <f>L18*1.18</f>
        <v>16425.6</v>
      </c>
      <c r="Q18" s="19"/>
      <c r="R18" s="14"/>
      <c r="S18" s="15"/>
    </row>
    <row r="19" spans="1:19" ht="12.75" customHeight="1">
      <c r="A19" s="23">
        <v>5</v>
      </c>
      <c r="B19" s="10" t="s">
        <v>91</v>
      </c>
      <c r="C19" s="10"/>
      <c r="D19" s="11" t="s">
        <v>92</v>
      </c>
      <c r="E19" s="11"/>
      <c r="F19" s="11"/>
      <c r="G19" s="11"/>
      <c r="H19" s="12">
        <f>1772</f>
        <v>1772</v>
      </c>
      <c r="I19" s="12"/>
      <c r="J19" s="9">
        <v>8</v>
      </c>
      <c r="K19" s="9"/>
      <c r="L19" s="18">
        <f aca="true" t="shared" si="2" ref="L19:L22">H19*J19</f>
        <v>14176</v>
      </c>
      <c r="M19" s="18"/>
      <c r="N19" s="11"/>
      <c r="O19" s="11"/>
      <c r="P19" s="19">
        <f aca="true" t="shared" si="3" ref="P19:P22">L19*1.18</f>
        <v>16727.68</v>
      </c>
      <c r="Q19" s="19"/>
      <c r="R19" s="14"/>
      <c r="S19" s="15"/>
    </row>
    <row r="20" spans="1:19" ht="15.75" customHeight="1">
      <c r="A20" s="23">
        <v>6</v>
      </c>
      <c r="B20" s="10" t="s">
        <v>93</v>
      </c>
      <c r="C20" s="10"/>
      <c r="D20" s="11" t="s">
        <v>92</v>
      </c>
      <c r="E20" s="11"/>
      <c r="F20" s="11"/>
      <c r="G20" s="11"/>
      <c r="H20" s="12">
        <f>1772</f>
        <v>1772</v>
      </c>
      <c r="I20" s="12"/>
      <c r="J20" s="9">
        <v>8</v>
      </c>
      <c r="K20" s="9"/>
      <c r="L20" s="18">
        <f t="shared" si="2"/>
        <v>14176</v>
      </c>
      <c r="M20" s="18"/>
      <c r="N20" s="11"/>
      <c r="O20" s="11"/>
      <c r="P20" s="19">
        <f t="shared" si="3"/>
        <v>16727.68</v>
      </c>
      <c r="Q20" s="19"/>
      <c r="R20" s="14"/>
      <c r="S20" s="15"/>
    </row>
    <row r="21" spans="1:19" ht="15.75" customHeight="1">
      <c r="A21" s="23">
        <v>7</v>
      </c>
      <c r="B21" s="10" t="s">
        <v>94</v>
      </c>
      <c r="C21" s="10"/>
      <c r="D21" s="9" t="s">
        <v>95</v>
      </c>
      <c r="E21" s="9"/>
      <c r="F21" s="11"/>
      <c r="G21" s="11"/>
      <c r="H21" s="18">
        <f>1769</f>
        <v>1769</v>
      </c>
      <c r="I21" s="18"/>
      <c r="J21" s="9">
        <v>8</v>
      </c>
      <c r="K21" s="9"/>
      <c r="L21" s="18">
        <f t="shared" si="2"/>
        <v>14152</v>
      </c>
      <c r="M21" s="18"/>
      <c r="N21" s="11"/>
      <c r="O21" s="11"/>
      <c r="P21" s="19">
        <f t="shared" si="3"/>
        <v>16699.36</v>
      </c>
      <c r="Q21" s="19"/>
      <c r="R21" s="14"/>
      <c r="S21" s="15"/>
    </row>
    <row r="22" spans="1:19" ht="15" customHeight="1">
      <c r="A22" s="24">
        <v>8</v>
      </c>
      <c r="B22" s="20" t="s">
        <v>94</v>
      </c>
      <c r="C22" s="20"/>
      <c r="D22" s="9" t="s">
        <v>96</v>
      </c>
      <c r="E22" s="9"/>
      <c r="F22" s="26"/>
      <c r="G22" s="26"/>
      <c r="H22" s="12">
        <f>2205</f>
        <v>2205</v>
      </c>
      <c r="I22" s="12"/>
      <c r="J22" s="31">
        <v>8</v>
      </c>
      <c r="K22" s="31"/>
      <c r="L22" s="12">
        <f t="shared" si="2"/>
        <v>17640</v>
      </c>
      <c r="M22" s="12"/>
      <c r="N22" s="11"/>
      <c r="O22" s="11"/>
      <c r="P22" s="13">
        <f t="shared" si="3"/>
        <v>20815.199999999997</v>
      </c>
      <c r="Q22" s="13"/>
      <c r="R22" s="14"/>
      <c r="S22" s="15"/>
    </row>
    <row r="23" spans="1:18" ht="15.75" customHeight="1">
      <c r="A23" s="24"/>
      <c r="B23" s="22" t="s">
        <v>97</v>
      </c>
      <c r="C23" s="22"/>
      <c r="D23" s="9"/>
      <c r="E23" s="9"/>
      <c r="F23" s="26"/>
      <c r="G23" s="26"/>
      <c r="H23" s="12"/>
      <c r="I23" s="12"/>
      <c r="J23" s="31"/>
      <c r="K23" s="31"/>
      <c r="L23" s="12"/>
      <c r="M23" s="12"/>
      <c r="N23" s="11"/>
      <c r="O23" s="11"/>
      <c r="P23" s="13"/>
      <c r="Q23" s="13"/>
      <c r="R23" s="14"/>
    </row>
    <row r="24" spans="1:19" ht="15.75" customHeight="1">
      <c r="A24" s="23">
        <v>9</v>
      </c>
      <c r="B24" s="10" t="s">
        <v>98</v>
      </c>
      <c r="C24" s="10"/>
      <c r="D24" s="11" t="s">
        <v>99</v>
      </c>
      <c r="E24" s="11"/>
      <c r="F24" s="11"/>
      <c r="G24" s="11"/>
      <c r="H24" s="29">
        <f>ROUND(1.05*1691,0)</f>
        <v>1776</v>
      </c>
      <c r="I24" s="29"/>
      <c r="J24" s="11">
        <v>8</v>
      </c>
      <c r="K24" s="11"/>
      <c r="L24" s="12">
        <f aca="true" t="shared" si="4" ref="L24">H24*J24</f>
        <v>14208</v>
      </c>
      <c r="M24" s="12"/>
      <c r="N24" s="11"/>
      <c r="O24" s="11"/>
      <c r="P24" s="13">
        <f aca="true" t="shared" si="5" ref="P24">L24*1.18</f>
        <v>16765.44</v>
      </c>
      <c r="Q24" s="13"/>
      <c r="R24" s="17"/>
      <c r="S24" s="15"/>
    </row>
    <row r="25" spans="1:17" ht="13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ht="4.5" customHeight="1">
      <c r="A26" s="38"/>
    </row>
    <row r="27" spans="1:17" ht="60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31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32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30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ht="12.75">
      <c r="A31" s="40"/>
    </row>
    <row r="32" spans="2:10" ht="12.75">
      <c r="B32" s="41"/>
      <c r="J32" s="41"/>
    </row>
    <row r="33" spans="2:10" ht="12.75">
      <c r="B33" s="42"/>
      <c r="C33" s="42"/>
      <c r="D33" s="42"/>
      <c r="E33" s="42"/>
      <c r="F33" s="42"/>
      <c r="G33" s="42"/>
      <c r="H33" s="42"/>
      <c r="I33" s="42"/>
      <c r="J33" s="43"/>
    </row>
    <row r="34" spans="2:10" ht="12.75">
      <c r="B34" s="43"/>
      <c r="J34" s="43"/>
    </row>
    <row r="35" ht="12.75">
      <c r="B35" s="44"/>
    </row>
    <row r="36" ht="12.75">
      <c r="B36" s="43"/>
    </row>
    <row r="37" spans="2:10" ht="12.75">
      <c r="B37" s="43"/>
      <c r="J37" s="41"/>
    </row>
  </sheetData>
  <sheetProtection selectLockedCells="1" selectUnlockedCells="1"/>
  <mergeCells count="106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A16:A17"/>
    <mergeCell ref="B16:C17"/>
    <mergeCell ref="D16:E16"/>
    <mergeCell ref="F16:G17"/>
    <mergeCell ref="H16:I17"/>
    <mergeCell ref="J16:K17"/>
    <mergeCell ref="L16:M16"/>
    <mergeCell ref="N16:O17"/>
    <mergeCell ref="P16:Q16"/>
    <mergeCell ref="D17:E17"/>
    <mergeCell ref="L17:M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A22:A23"/>
    <mergeCell ref="B22:C22"/>
    <mergeCell ref="D22:E23"/>
    <mergeCell ref="F22:G23"/>
    <mergeCell ref="H22:I23"/>
    <mergeCell ref="J22:K23"/>
    <mergeCell ref="L22:M23"/>
    <mergeCell ref="N22:O23"/>
    <mergeCell ref="P22:Q23"/>
    <mergeCell ref="B23:C23"/>
    <mergeCell ref="B24:C24"/>
    <mergeCell ref="D24:E24"/>
    <mergeCell ref="F24:G24"/>
    <mergeCell ref="H24:I24"/>
    <mergeCell ref="J24:K24"/>
    <mergeCell ref="L24:M24"/>
    <mergeCell ref="N24:O24"/>
    <mergeCell ref="P24:Q24"/>
    <mergeCell ref="A25:Q25"/>
    <mergeCell ref="A27:Q27"/>
    <mergeCell ref="A28:Q28"/>
    <mergeCell ref="A29:Q29"/>
    <mergeCell ref="A30:Q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8" sqref="A18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125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126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5.75" customHeight="1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5.75" customHeight="1">
      <c r="A13" s="5" t="s">
        <v>100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7"/>
    </row>
    <row r="14" spans="1:18" ht="15.75" customHeight="1">
      <c r="A14" s="24">
        <v>1</v>
      </c>
      <c r="B14" s="10" t="s">
        <v>101</v>
      </c>
      <c r="C14" s="10"/>
      <c r="D14" s="11" t="s">
        <v>102</v>
      </c>
      <c r="E14" s="11"/>
      <c r="F14" s="11"/>
      <c r="G14" s="11"/>
      <c r="H14" s="12">
        <v>1356</v>
      </c>
      <c r="I14" s="12"/>
      <c r="J14" s="11">
        <v>8</v>
      </c>
      <c r="K14" s="11"/>
      <c r="L14" s="18">
        <f aca="true" t="shared" si="0" ref="L14:L17">H14*J14</f>
        <v>10848</v>
      </c>
      <c r="M14" s="18"/>
      <c r="N14" s="11"/>
      <c r="O14" s="11"/>
      <c r="P14" s="19">
        <f aca="true" t="shared" si="1" ref="P14:P17">L14*1.18</f>
        <v>12800.64</v>
      </c>
      <c r="Q14" s="19"/>
      <c r="R14" s="17"/>
    </row>
    <row r="15" spans="1:18" ht="15.75" customHeight="1">
      <c r="A15" s="23">
        <v>2</v>
      </c>
      <c r="B15" s="32" t="s">
        <v>103</v>
      </c>
      <c r="C15" s="32"/>
      <c r="D15" s="11" t="s">
        <v>104</v>
      </c>
      <c r="E15" s="11"/>
      <c r="F15" s="11"/>
      <c r="G15" s="11"/>
      <c r="H15" s="12">
        <v>1610</v>
      </c>
      <c r="I15" s="12"/>
      <c r="J15" s="11">
        <v>8</v>
      </c>
      <c r="K15" s="11"/>
      <c r="L15" s="18">
        <f t="shared" si="0"/>
        <v>12880</v>
      </c>
      <c r="M15" s="18"/>
      <c r="N15" s="11"/>
      <c r="O15" s="11"/>
      <c r="P15" s="19">
        <f t="shared" si="1"/>
        <v>15198.4</v>
      </c>
      <c r="Q15" s="19"/>
      <c r="R15" s="17"/>
    </row>
    <row r="16" spans="1:19" ht="15.75" customHeight="1">
      <c r="A16" s="23">
        <v>3</v>
      </c>
      <c r="B16" s="10" t="s">
        <v>105</v>
      </c>
      <c r="C16" s="10"/>
      <c r="D16" s="11" t="s">
        <v>106</v>
      </c>
      <c r="E16" s="11"/>
      <c r="F16" s="11"/>
      <c r="G16" s="11"/>
      <c r="H16" s="12">
        <f>1013</f>
        <v>1013</v>
      </c>
      <c r="I16" s="12"/>
      <c r="J16" s="11">
        <v>8</v>
      </c>
      <c r="K16" s="11"/>
      <c r="L16" s="18">
        <f t="shared" si="0"/>
        <v>8104</v>
      </c>
      <c r="M16" s="18"/>
      <c r="N16" s="11"/>
      <c r="O16" s="11"/>
      <c r="P16" s="19">
        <f t="shared" si="1"/>
        <v>9562.72</v>
      </c>
      <c r="Q16" s="19"/>
      <c r="R16" s="33"/>
      <c r="S16" s="15"/>
    </row>
    <row r="17" spans="1:19" ht="15.75" customHeight="1">
      <c r="A17" s="23">
        <v>4</v>
      </c>
      <c r="B17" s="10" t="s">
        <v>107</v>
      </c>
      <c r="C17" s="10"/>
      <c r="D17" s="11" t="s">
        <v>108</v>
      </c>
      <c r="E17" s="11"/>
      <c r="F17" s="11"/>
      <c r="G17" s="11"/>
      <c r="H17" s="12">
        <f>715</f>
        <v>715</v>
      </c>
      <c r="I17" s="12"/>
      <c r="J17" s="11">
        <v>8</v>
      </c>
      <c r="K17" s="11"/>
      <c r="L17" s="12">
        <f t="shared" si="0"/>
        <v>5720</v>
      </c>
      <c r="M17" s="12"/>
      <c r="N17" s="11"/>
      <c r="O17" s="11"/>
      <c r="P17" s="13">
        <f t="shared" si="1"/>
        <v>6749.599999999999</v>
      </c>
      <c r="Q17" s="13"/>
      <c r="R17" s="14"/>
      <c r="S17" s="15"/>
    </row>
    <row r="18" spans="1:18" ht="5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4"/>
    </row>
    <row r="19" spans="1:17" ht="13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ht="4.5" customHeight="1">
      <c r="A20" s="38"/>
    </row>
    <row r="21" spans="1:17" ht="60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32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30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ht="12.75">
      <c r="A25" s="40"/>
    </row>
    <row r="26" spans="2:10" ht="12.75">
      <c r="B26" s="41"/>
      <c r="J26" s="41"/>
    </row>
    <row r="27" spans="2:10" ht="12.75">
      <c r="B27" s="42"/>
      <c r="C27" s="42"/>
      <c r="D27" s="42"/>
      <c r="E27" s="42"/>
      <c r="F27" s="42"/>
      <c r="G27" s="42"/>
      <c r="H27" s="42"/>
      <c r="I27" s="42"/>
      <c r="J27" s="43"/>
    </row>
    <row r="28" spans="2:10" ht="12.75">
      <c r="B28" s="43"/>
      <c r="J28" s="43"/>
    </row>
    <row r="29" ht="12.75">
      <c r="B29" s="44"/>
    </row>
    <row r="30" ht="12.75">
      <c r="B30" s="43"/>
    </row>
    <row r="31" spans="2:10" ht="12.75">
      <c r="B31" s="43"/>
      <c r="J31" s="41"/>
    </row>
  </sheetData>
  <sheetProtection selectLockedCells="1" selectUnlockedCells="1"/>
  <mergeCells count="60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A19:Q19"/>
    <mergeCell ref="A21:Q21"/>
    <mergeCell ref="A22:Q22"/>
    <mergeCell ref="A23:Q23"/>
    <mergeCell ref="A24:Q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V17" sqref="V17"/>
    </sheetView>
  </sheetViews>
  <sheetFormatPr defaultColWidth="9.140625" defaultRowHeight="12.75"/>
  <cols>
    <col min="1" max="1" width="4.00390625" style="1" customWidth="1"/>
    <col min="2" max="3" width="8.57421875" style="1" customWidth="1"/>
    <col min="4" max="5" width="8.7109375" style="1" customWidth="1"/>
    <col min="6" max="6" width="5.421875" style="1" customWidth="1"/>
    <col min="7" max="7" width="4.140625" style="1" customWidth="1"/>
    <col min="8" max="9" width="4.421875" style="1" customWidth="1"/>
    <col min="10" max="10" width="5.00390625" style="1" customWidth="1"/>
    <col min="11" max="11" width="2.57421875" style="1" customWidth="1"/>
    <col min="12" max="12" width="8.7109375" style="1" customWidth="1"/>
    <col min="13" max="13" width="1.28515625" style="1" customWidth="1"/>
    <col min="14" max="14" width="5.00390625" style="1" customWidth="1"/>
    <col min="15" max="15" width="3.8515625" style="1" customWidth="1"/>
    <col min="16" max="16" width="8.7109375" style="1" customWidth="1"/>
    <col min="17" max="17" width="4.00390625" style="1" customWidth="1"/>
    <col min="18" max="19" width="8.7109375" style="1" customWidth="1"/>
    <col min="20" max="20" width="7.421875" style="1" customWidth="1"/>
    <col min="21" max="16384" width="8.7109375" style="1" customWidth="1"/>
  </cols>
  <sheetData>
    <row r="1" spans="9:17" ht="15" customHeight="1">
      <c r="I1" s="2"/>
      <c r="J1" s="2"/>
      <c r="K1" s="2"/>
      <c r="L1" s="2"/>
      <c r="M1" s="2"/>
      <c r="N1" s="2"/>
      <c r="O1" s="2"/>
      <c r="P1" s="2"/>
      <c r="Q1" s="2"/>
    </row>
    <row r="2" spans="9:17" ht="12.75"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ht="12.75">
      <c r="A7" s="4"/>
    </row>
    <row r="8" spans="1:17" ht="15" customHeight="1">
      <c r="A8" s="5" t="s">
        <v>4</v>
      </c>
      <c r="B8" s="6" t="s">
        <v>5</v>
      </c>
      <c r="C8" s="6"/>
      <c r="D8" s="6" t="s">
        <v>6</v>
      </c>
      <c r="E8" s="6"/>
      <c r="F8" s="6" t="s">
        <v>7</v>
      </c>
      <c r="G8" s="6"/>
      <c r="H8" s="6" t="s">
        <v>125</v>
      </c>
      <c r="I8" s="6"/>
      <c r="J8" s="6" t="s">
        <v>9</v>
      </c>
      <c r="K8" s="6"/>
      <c r="L8" s="6" t="s">
        <v>10</v>
      </c>
      <c r="M8" s="6"/>
      <c r="N8" s="6" t="s">
        <v>11</v>
      </c>
      <c r="O8" s="6"/>
      <c r="P8" s="6" t="s">
        <v>126</v>
      </c>
      <c r="Q8" s="6"/>
    </row>
    <row r="9" spans="1:17" ht="15" customHeight="1">
      <c r="A9" s="5"/>
      <c r="B9" s="6"/>
      <c r="C9" s="6"/>
      <c r="D9" s="6"/>
      <c r="E9" s="6"/>
      <c r="F9" s="6" t="s">
        <v>13</v>
      </c>
      <c r="G9" s="6"/>
      <c r="H9" s="6" t="s">
        <v>14</v>
      </c>
      <c r="I9" s="6"/>
      <c r="J9" s="6" t="s">
        <v>15</v>
      </c>
      <c r="K9" s="6"/>
      <c r="L9" s="6" t="s">
        <v>16</v>
      </c>
      <c r="M9" s="6"/>
      <c r="N9" s="6" t="s">
        <v>17</v>
      </c>
      <c r="O9" s="6"/>
      <c r="P9" s="6" t="s">
        <v>18</v>
      </c>
      <c r="Q9" s="6"/>
    </row>
    <row r="10" spans="1:17" ht="15" customHeight="1">
      <c r="A10" s="5"/>
      <c r="B10" s="6"/>
      <c r="C10" s="6"/>
      <c r="D10" s="6"/>
      <c r="E10" s="6"/>
      <c r="F10" s="6" t="s">
        <v>19</v>
      </c>
      <c r="G10" s="6"/>
      <c r="H10" s="6" t="s">
        <v>20</v>
      </c>
      <c r="I10" s="6"/>
      <c r="J10" s="6" t="s">
        <v>21</v>
      </c>
      <c r="K10" s="6"/>
      <c r="L10" s="6" t="s">
        <v>22</v>
      </c>
      <c r="M10" s="6"/>
      <c r="N10" s="6" t="s">
        <v>23</v>
      </c>
      <c r="O10" s="6"/>
      <c r="P10" s="6"/>
      <c r="Q10" s="6"/>
    </row>
    <row r="11" spans="1:17" ht="17.25" customHeight="1">
      <c r="A11" s="5"/>
      <c r="B11" s="6"/>
      <c r="C11" s="6"/>
      <c r="D11" s="6"/>
      <c r="E11" s="6"/>
      <c r="F11" s="6" t="s">
        <v>24</v>
      </c>
      <c r="G11" s="6"/>
      <c r="H11" s="6"/>
      <c r="I11" s="6"/>
      <c r="J11" s="6" t="s">
        <v>25</v>
      </c>
      <c r="K11" s="6"/>
      <c r="L11" s="6"/>
      <c r="M11" s="6"/>
      <c r="N11" s="6"/>
      <c r="O11" s="6"/>
      <c r="P11" s="6"/>
      <c r="Q11" s="6"/>
    </row>
    <row r="12" spans="1:17" ht="12.75">
      <c r="A12" s="7"/>
      <c r="B12" s="8">
        <v>1</v>
      </c>
      <c r="C12" s="8"/>
      <c r="D12" s="8">
        <v>2</v>
      </c>
      <c r="E12" s="8"/>
      <c r="F12" s="8">
        <v>3</v>
      </c>
      <c r="G12" s="8"/>
      <c r="H12" s="8">
        <v>4</v>
      </c>
      <c r="I12" s="8"/>
      <c r="J12" s="8">
        <v>5</v>
      </c>
      <c r="K12" s="8"/>
      <c r="L12" s="8">
        <v>6</v>
      </c>
      <c r="M12" s="8"/>
      <c r="N12" s="8">
        <v>7</v>
      </c>
      <c r="O12" s="8"/>
      <c r="P12" s="8">
        <v>8</v>
      </c>
      <c r="Q12" s="8"/>
    </row>
    <row r="13" spans="1:18" ht="12.75" customHeight="1">
      <c r="A13" s="8" t="s">
        <v>109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4"/>
    </row>
    <row r="14" spans="1:19" ht="26.25" customHeight="1">
      <c r="A14" s="24">
        <v>1</v>
      </c>
      <c r="B14" s="11" t="s">
        <v>110</v>
      </c>
      <c r="C14" s="11"/>
      <c r="D14" s="11" t="s">
        <v>108</v>
      </c>
      <c r="E14" s="11"/>
      <c r="F14" s="11"/>
      <c r="G14" s="11"/>
      <c r="H14" s="12">
        <f>ROUND(1.05*508,0)</f>
        <v>533</v>
      </c>
      <c r="I14" s="12"/>
      <c r="J14" s="11">
        <v>8</v>
      </c>
      <c r="K14" s="11"/>
      <c r="L14" s="18">
        <f aca="true" t="shared" si="0" ref="L14:L15">H14*J14</f>
        <v>4264</v>
      </c>
      <c r="M14" s="18"/>
      <c r="N14" s="11"/>
      <c r="O14" s="11"/>
      <c r="P14" s="19">
        <f aca="true" t="shared" si="1" ref="P14:P15">L14*1.18</f>
        <v>5031.5199999999995</v>
      </c>
      <c r="Q14" s="19"/>
      <c r="R14" s="14"/>
      <c r="S14" s="15"/>
    </row>
    <row r="15" spans="1:19" ht="29.25" customHeight="1">
      <c r="A15" s="23">
        <v>2</v>
      </c>
      <c r="B15" s="11" t="s">
        <v>111</v>
      </c>
      <c r="C15" s="11"/>
      <c r="D15" s="11" t="s">
        <v>112</v>
      </c>
      <c r="E15" s="11"/>
      <c r="F15" s="11"/>
      <c r="G15" s="11"/>
      <c r="H15" s="12">
        <f>ROUND(1.05*748,0)</f>
        <v>785</v>
      </c>
      <c r="I15" s="12"/>
      <c r="J15" s="11">
        <v>8</v>
      </c>
      <c r="K15" s="11"/>
      <c r="L15" s="12">
        <f t="shared" si="0"/>
        <v>6280</v>
      </c>
      <c r="M15" s="12"/>
      <c r="N15" s="11"/>
      <c r="O15" s="11"/>
      <c r="P15" s="13">
        <f t="shared" si="1"/>
        <v>7410.4</v>
      </c>
      <c r="Q15" s="13"/>
      <c r="R15" s="14"/>
      <c r="S15" s="15"/>
    </row>
    <row r="16" spans="1:18" ht="5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4"/>
    </row>
    <row r="17" spans="1:17" ht="13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ht="4.5" customHeight="1">
      <c r="A18" s="38"/>
    </row>
    <row r="19" spans="1:17" ht="60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31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32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30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ht="12.75">
      <c r="A23" s="40"/>
    </row>
    <row r="24" spans="2:10" ht="12.75">
      <c r="B24" s="41"/>
      <c r="J24" s="41"/>
    </row>
    <row r="25" spans="2:10" ht="12.75">
      <c r="B25" s="42"/>
      <c r="C25" s="42"/>
      <c r="D25" s="42"/>
      <c r="E25" s="42"/>
      <c r="F25" s="42"/>
      <c r="G25" s="42"/>
      <c r="H25" s="42"/>
      <c r="I25" s="42"/>
      <c r="J25" s="43"/>
    </row>
    <row r="26" spans="2:10" ht="12.75">
      <c r="B26" s="43"/>
      <c r="J26" s="43"/>
    </row>
    <row r="27" ht="12.75">
      <c r="B27" s="44"/>
    </row>
    <row r="28" ht="12.75">
      <c r="B28" s="43"/>
    </row>
    <row r="29" spans="2:10" ht="12.75">
      <c r="B29" s="43"/>
      <c r="J29" s="41"/>
    </row>
  </sheetData>
  <sheetProtection selectLockedCells="1" selectUnlockedCells="1"/>
  <mergeCells count="44">
    <mergeCell ref="I1:Q2"/>
    <mergeCell ref="A3:Q3"/>
    <mergeCell ref="A4:Q4"/>
    <mergeCell ref="A5:Q5"/>
    <mergeCell ref="A6:Q6"/>
    <mergeCell ref="A8:A11"/>
    <mergeCell ref="B8:C11"/>
    <mergeCell ref="D8:E11"/>
    <mergeCell ref="F8:G11"/>
    <mergeCell ref="H8:I11"/>
    <mergeCell ref="J8:K11"/>
    <mergeCell ref="L8:M11"/>
    <mergeCell ref="N8:O11"/>
    <mergeCell ref="P8:Q11"/>
    <mergeCell ref="B12:C12"/>
    <mergeCell ref="D12:E12"/>
    <mergeCell ref="F12:G12"/>
    <mergeCell ref="H12:I12"/>
    <mergeCell ref="J12:K12"/>
    <mergeCell ref="L12:M12"/>
    <mergeCell ref="N12:O12"/>
    <mergeCell ref="P12:Q12"/>
    <mergeCell ref="A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A17:Q17"/>
    <mergeCell ref="A19:Q19"/>
    <mergeCell ref="A20:Q20"/>
    <mergeCell ref="A21:Q21"/>
    <mergeCell ref="A22:Q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2014-08-28T19:26:02Z</dcterms:modified>
  <cp:category/>
  <cp:version/>
  <cp:contentType/>
  <cp:contentStatus/>
</cp:coreProperties>
</file>